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okumenty\texty\Parkovací dum Gagarinova\VZMR - Multikanál\vykaz_vymer\"/>
    </mc:Choice>
  </mc:AlternateContent>
  <bookViews>
    <workbookView xWindow="0" yWindow="0" windowWidth="28800" windowHeight="12450" activeTab="1"/>
  </bookViews>
  <sheets>
    <sheet name="Rekapitulace stavby" sheetId="1" r:id="rId1"/>
    <sheet name="01 - Multikanál" sheetId="2" r:id="rId2"/>
  </sheets>
  <definedNames>
    <definedName name="_xlnm._FilterDatabase" localSheetId="1" hidden="1">'01 - Multikanál'!$C$121:$K$166</definedName>
    <definedName name="_xlnm.Print_Titles" localSheetId="1">'01 - Multikanál'!$121:$121</definedName>
    <definedName name="_xlnm.Print_Titles" localSheetId="0">'Rekapitulace stavby'!$92:$92</definedName>
    <definedName name="_xlnm.Print_Area" localSheetId="1">'01 - Multikanál'!$C$4:$J$76,'01 - Multikanál'!$C$82:$J$103,'01 - Multikanál'!$C$109:$K$166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6" i="2"/>
  <c r="BH166" i="2"/>
  <c r="BG166" i="2"/>
  <c r="BF166" i="2"/>
  <c r="T166" i="2"/>
  <c r="T165" i="2"/>
  <c r="R166" i="2"/>
  <c r="R165" i="2"/>
  <c r="P166" i="2"/>
  <c r="P165" i="2"/>
  <c r="BK166" i="2"/>
  <c r="BK165" i="2"/>
  <c r="J165" i="2"/>
  <c r="J102" i="2" s="1"/>
  <c r="J166" i="2"/>
  <c r="BE166" i="2" s="1"/>
  <c r="J33" i="2" s="1"/>
  <c r="AV95" i="1" s="1"/>
  <c r="AT95" i="1" s="1"/>
  <c r="BI164" i="2"/>
  <c r="BH164" i="2"/>
  <c r="BG164" i="2"/>
  <c r="BF164" i="2"/>
  <c r="T164" i="2"/>
  <c r="T162" i="2" s="1"/>
  <c r="R164" i="2"/>
  <c r="P164" i="2"/>
  <c r="BK164" i="2"/>
  <c r="J164" i="2"/>
  <c r="BE164" i="2"/>
  <c r="BI163" i="2"/>
  <c r="BH163" i="2"/>
  <c r="BG163" i="2"/>
  <c r="BF163" i="2"/>
  <c r="T163" i="2"/>
  <c r="R163" i="2"/>
  <c r="R162" i="2"/>
  <c r="P163" i="2"/>
  <c r="P162" i="2"/>
  <c r="BK163" i="2"/>
  <c r="BK162" i="2"/>
  <c r="J162" i="2" s="1"/>
  <c r="J101" i="2" s="1"/>
  <c r="J163" i="2"/>
  <c r="BE163" i="2"/>
  <c r="BI160" i="2"/>
  <c r="BH160" i="2"/>
  <c r="BG160" i="2"/>
  <c r="BF160" i="2"/>
  <c r="T160" i="2"/>
  <c r="R160" i="2"/>
  <c r="P160" i="2"/>
  <c r="P157" i="2" s="1"/>
  <c r="BK160" i="2"/>
  <c r="J160" i="2"/>
  <c r="BE160" i="2"/>
  <c r="BI159" i="2"/>
  <c r="BH159" i="2"/>
  <c r="BG159" i="2"/>
  <c r="BF159" i="2"/>
  <c r="T159" i="2"/>
  <c r="T157" i="2" s="1"/>
  <c r="R159" i="2"/>
  <c r="P159" i="2"/>
  <c r="BK159" i="2"/>
  <c r="J159" i="2"/>
  <c r="BE159" i="2"/>
  <c r="BI158" i="2"/>
  <c r="BH158" i="2"/>
  <c r="BG158" i="2"/>
  <c r="BF158" i="2"/>
  <c r="T158" i="2"/>
  <c r="R158" i="2"/>
  <c r="R157" i="2"/>
  <c r="P158" i="2"/>
  <c r="BK158" i="2"/>
  <c r="BK157" i="2"/>
  <c r="J157" i="2" s="1"/>
  <c r="J100" i="2" s="1"/>
  <c r="J158" i="2"/>
  <c r="BE158" i="2"/>
  <c r="BI155" i="2"/>
  <c r="BH155" i="2"/>
  <c r="BG155" i="2"/>
  <c r="BF155" i="2"/>
  <c r="T155" i="2"/>
  <c r="T154" i="2"/>
  <c r="R155" i="2"/>
  <c r="R154" i="2"/>
  <c r="P155" i="2"/>
  <c r="P154" i="2"/>
  <c r="BK155" i="2"/>
  <c r="BK154" i="2"/>
  <c r="J154" i="2" s="1"/>
  <c r="J99" i="2" s="1"/>
  <c r="J155" i="2"/>
  <c r="BE155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/>
  <c r="BI128" i="2"/>
  <c r="BH128" i="2"/>
  <c r="BG128" i="2"/>
  <c r="BF128" i="2"/>
  <c r="J34" i="2" s="1"/>
  <c r="AW95" i="1" s="1"/>
  <c r="T128" i="2"/>
  <c r="R128" i="2"/>
  <c r="P128" i="2"/>
  <c r="BK128" i="2"/>
  <c r="J128" i="2"/>
  <c r="BE128" i="2"/>
  <c r="BI126" i="2"/>
  <c r="F37" i="2" s="1"/>
  <c r="BD95" i="1" s="1"/>
  <c r="BD94" i="1" s="1"/>
  <c r="W33" i="1" s="1"/>
  <c r="BH126" i="2"/>
  <c r="BG126" i="2"/>
  <c r="BF126" i="2"/>
  <c r="T126" i="2"/>
  <c r="R126" i="2"/>
  <c r="P126" i="2"/>
  <c r="BK126" i="2"/>
  <c r="J126" i="2"/>
  <c r="BE126" i="2"/>
  <c r="BI125" i="2"/>
  <c r="BH125" i="2"/>
  <c r="F36" i="2" s="1"/>
  <c r="BC95" i="1" s="1"/>
  <c r="BC94" i="1" s="1"/>
  <c r="BG125" i="2"/>
  <c r="F35" i="2"/>
  <c r="BB95" i="1" s="1"/>
  <c r="BB94" i="1" s="1"/>
  <c r="BF125" i="2"/>
  <c r="F34" i="2" s="1"/>
  <c r="BA95" i="1" s="1"/>
  <c r="BA94" i="1" s="1"/>
  <c r="T125" i="2"/>
  <c r="T124" i="2"/>
  <c r="R125" i="2"/>
  <c r="R124" i="2"/>
  <c r="R123" i="2" s="1"/>
  <c r="R122" i="2" s="1"/>
  <c r="P125" i="2"/>
  <c r="P124" i="2"/>
  <c r="BK125" i="2"/>
  <c r="BK124" i="2" s="1"/>
  <c r="J125" i="2"/>
  <c r="BE125" i="2"/>
  <c r="F33" i="2" s="1"/>
  <c r="AZ95" i="1" s="1"/>
  <c r="AZ94" i="1" s="1"/>
  <c r="F116" i="2"/>
  <c r="E114" i="2"/>
  <c r="F89" i="2"/>
  <c r="E87" i="2"/>
  <c r="J24" i="2"/>
  <c r="E24" i="2"/>
  <c r="J92" i="2" s="1"/>
  <c r="J23" i="2"/>
  <c r="J21" i="2"/>
  <c r="E21" i="2"/>
  <c r="J118" i="2"/>
  <c r="J91" i="2"/>
  <c r="J20" i="2"/>
  <c r="J18" i="2"/>
  <c r="E18" i="2"/>
  <c r="F119" i="2"/>
  <c r="F92" i="2"/>
  <c r="J17" i="2"/>
  <c r="J15" i="2"/>
  <c r="E15" i="2"/>
  <c r="F91" i="2" s="1"/>
  <c r="F118" i="2"/>
  <c r="J14" i="2"/>
  <c r="J12" i="2"/>
  <c r="J89" i="2" s="1"/>
  <c r="J116" i="2"/>
  <c r="E7" i="2"/>
  <c r="E112" i="2"/>
  <c r="E85" i="2"/>
  <c r="AS94" i="1"/>
  <c r="L90" i="1"/>
  <c r="AM90" i="1"/>
  <c r="AM89" i="1"/>
  <c r="L89" i="1"/>
  <c r="AM87" i="1"/>
  <c r="L87" i="1"/>
  <c r="L85" i="1"/>
  <c r="L84" i="1"/>
  <c r="AV94" i="1" l="1"/>
  <c r="W29" i="1"/>
  <c r="J124" i="2"/>
  <c r="J98" i="2" s="1"/>
  <c r="BK123" i="2"/>
  <c r="W31" i="1"/>
  <c r="AX94" i="1"/>
  <c r="W32" i="1"/>
  <c r="AY94" i="1"/>
  <c r="W30" i="1"/>
  <c r="AW94" i="1"/>
  <c r="AK30" i="1" s="1"/>
  <c r="P123" i="2"/>
  <c r="P122" i="2" s="1"/>
  <c r="AU95" i="1" s="1"/>
  <c r="AU94" i="1" s="1"/>
  <c r="T123" i="2"/>
  <c r="T122" i="2" s="1"/>
  <c r="J119" i="2"/>
  <c r="AK29" i="1" l="1"/>
  <c r="AT94" i="1"/>
  <c r="BK122" i="2"/>
  <c r="J122" i="2" s="1"/>
  <c r="J123" i="2"/>
  <c r="J97" i="2" s="1"/>
  <c r="J96" i="2" l="1"/>
  <c r="J30" i="2"/>
  <c r="J39" i="2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<sst xmlns="http://schemas.openxmlformats.org/spreadsheetml/2006/main" count="727" uniqueCount="208">
  <si>
    <t>Export Komplet</t>
  </si>
  <si>
    <t/>
  </si>
  <si>
    <t>2.0</t>
  </si>
  <si>
    <t>False</t>
  </si>
  <si>
    <t>{7347d552-c099-491f-9ea2-ba173d85e380}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</si>
  <si>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</si>
  <si>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</si>
  <si>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</si>
  <si>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</si>
  <si>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</si>
  <si>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</si>
  <si>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</si>
  <si>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</si>
  <si>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</si>
  <si>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Knesl0090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</si>
  <si>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</si>
  <si>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</si>
  <si>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Šumperk, ul.Gagarinova</t>
  </si>
  <si>
    <t>KSO:</t>
  </si>
  <si>
    <t>CC-CZ:</t>
  </si>
  <si>
    <t>Místo:</t>
  </si>
  <si>
    <t xml:space="preserve"> </t>
  </si>
  <si>
    <t>Datum:</t>
  </si>
  <si>
    <t>12. 7. 2019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</si>
  <si>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</si>
  <si>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</si>
  <si>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</si>
  <si>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</si>
  <si>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</si>
  <si>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</si>
  <si>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</si>
  <si>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</si>
  <si>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</si>
  <si>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</si>
  <si>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</si>
  <si>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</si>
  <si>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</si>
  <si>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</si>
  <si>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</si>
  <si>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</si>
  <si>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</si>
  <si>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</si>
  <si>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</si>
  <si>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</si>
  <si>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</si>
  <si>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</si>
  <si>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</si>
  <si>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</si>
  <si>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</si>
  <si>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</si>
  <si>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</si>
  <si>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</si>
  <si>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</si>
  <si>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</si>
  <si>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</si>
  <si>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</si>
  <si>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</si>
  <si>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</si>
  <si>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</si>
  <si>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</si>
  <si>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</si>
  <si>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</si>
  <si>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</si>
  <si>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</si>
  <si>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</si>
  <si>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</si>
  <si>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</si>
  <si>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</si>
  <si>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</si>
  <si>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</si>
  <si>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</si>
  <si>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</si>
  <si>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</si>
  <si>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</si>
  <si>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</si>
  <si>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</si>
  <si>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</si>
  <si>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</si>
  <si>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</si>
  <si>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Multikanál</t>
  </si>
  <si>
    <t>STA</t>
  </si>
  <si>
    <t>1</t>
  </si>
  <si>
    <t>{3e1dc582-245d-4be8-bef7-a8fb30555d65}</t>
  </si>
  <si>
    <t>2</t>
  </si>
  <si>
    <t>KRYCÍ LIST SOUPISU PRACÍ</t>
  </si>
  <si>
    <t>Objekt:</t>
  </si>
  <si>
    <t>01 - Multikanál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</si>
  <si>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</si>
  <si>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</si>
  <si>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</si>
  <si>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</si>
  <si>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</si>
  <si>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</si>
  <si>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</si>
  <si>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</si>
  <si>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</si>
  <si>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</si>
  <si>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</si>
  <si>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</si>
  <si>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</si>
  <si>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</si>
  <si>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</si>
  <si>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</si>
  <si>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</si>
  <si>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</si>
  <si>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</si>
  <si>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</si>
  <si>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</si>
  <si>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</si>
  <si>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</si>
  <si>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</si>
  <si>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</si>
  <si>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</si>
  <si>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</si>
  <si>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</si>
  <si>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</si>
  <si>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110-001</t>
  </si>
  <si>
    <t>Vytýčení sítí</t>
  </si>
  <si>
    <t>Kč</t>
  </si>
  <si>
    <t>4</t>
  </si>
  <si>
    <t>1631892129</t>
  </si>
  <si>
    <t>121112012</t>
  </si>
  <si>
    <t>Sejmutí ornice ručně  bez vodorovného přemístění s naložením na dopravní prostředek nebo s odhozením do 3 m tloušťky vrstvy přes 150 mm</t>
  </si>
  <si>
    <t>m3</t>
  </si>
  <si>
    <t>CS ÚRS 2019 02</t>
  </si>
  <si>
    <t>-392576947</t>
  </si>
  <si>
    <t>VV</t>
  </si>
  <si>
    <t>(1,21*1,21*2+24,162*0,7)*0,25</t>
  </si>
  <si>
    <t>3</t>
  </si>
  <si>
    <t>139711101</t>
  </si>
  <si>
    <t>Vykopávka v uzavřených prostorách  s naložením výkopku na dopravní prostředek v hornině tř. 1 až 4</t>
  </si>
  <si>
    <t>1366401857</t>
  </si>
  <si>
    <t>1,21*1,21*1,525*2</t>
  </si>
  <si>
    <t>3,7*0,7*1,2/2+7,4*0,7*1,1/2+5,5*0,7*1,1</t>
  </si>
  <si>
    <t>Součet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</si>
  <si>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</si>
  <si>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</si>
  <si>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-172203550</t>
  </si>
  <si>
    <t>"na meziskláku" 13,104</t>
  </si>
  <si>
    <t>"pro zásypy" 15,184</t>
  </si>
  <si>
    <t>5</t>
  </si>
  <si>
    <t>162601102</t>
  </si>
  <si>
    <t>Vodorovné přemístění výkopku nebo sypaniny po suchu  na obvyklém dopravním prostředku, bez naložení výkopku, avšak se složením bez rozhrnutí z horniny tř. 1 až 4 na vzdálenost přes 4 000 do 5 000 m</t>
  </si>
  <si>
    <t>-1079397454</t>
  </si>
  <si>
    <t>"ornice"</t>
  </si>
  <si>
    <t>6</t>
  </si>
  <si>
    <t>171201211</t>
  </si>
  <si>
    <t>Poplatek za uložení stavebního odpadu na skládce (skládkovné) zeminy a kameniva zatříděného do Katalogu odpadů pod kódem 170 504</t>
  </si>
  <si>
    <t>t</t>
  </si>
  <si>
    <t>2025953428</t>
  </si>
  <si>
    <t>"ornice" 4,96*1,8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</si>
  <si>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</si>
  <si>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</si>
  <si>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</si>
  <si>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-370495857</t>
  </si>
  <si>
    <t>"šachty" (1,21*1,21-0,61*0,61)*1</t>
  </si>
  <si>
    <t>"v řezu H-H" 5,5*0,7*0,7</t>
  </si>
  <si>
    <t>"v řezu F-F" 9*(1,8-+0,5)/2*0,7</t>
  </si>
  <si>
    <t>"v řezu G-G" 9,662*((2,9+0,5)/2*1,2-5,3*0,7*0,4/2)</t>
  </si>
  <si>
    <t>"odečet podsypu" -1,686</t>
  </si>
  <si>
    <t>"odečet multikanálu" -23,972*0,385*0,385</t>
  </si>
  <si>
    <t>8</t>
  </si>
  <si>
    <t>175101209</t>
  </si>
  <si>
    <t>Obsypání objektů nad přilehlým původním terénem sypaninou z vhodných hornin 1 až 4 nebo materiálem uloženým ve vzdálenosti do 3 m od vnějšího kraje objektu pro jakoukoliv míru zhutnění Příplatek k ceně za prohození sypaniny sítem</t>
  </si>
  <si>
    <t>776255029</t>
  </si>
  <si>
    <t>9</t>
  </si>
  <si>
    <t>M</t>
  </si>
  <si>
    <t>10364100</t>
  </si>
  <si>
    <t>zemina pro terénní úpravy - tříděná</t>
  </si>
  <si>
    <t>1595843130</t>
  </si>
  <si>
    <t>"chybějící zemina na obsyp kanálu"</t>
  </si>
  <si>
    <t>(15,184-13,104)*1,8</t>
  </si>
  <si>
    <t>Vodorovné konstrukce</t>
  </si>
  <si>
    <t>10</t>
  </si>
  <si>
    <t>45157311R</t>
  </si>
  <si>
    <t>Lože pod potrubí otevřený výkop z granulátu</t>
  </si>
  <si>
    <t>241764902</t>
  </si>
  <si>
    <t>23,972*0,7*0,1</t>
  </si>
  <si>
    <t>Trubní vedení</t>
  </si>
  <si>
    <t>11</t>
  </si>
  <si>
    <t>8948001R</t>
  </si>
  <si>
    <t>Revizní a čistící šachta z polypropylenu PP pro hladké trouby DN 400 poklop plastový (pro třídu zatížení) pochůzí (A15)</t>
  </si>
  <si>
    <t>kus</t>
  </si>
  <si>
    <t>2130961433</t>
  </si>
  <si>
    <t>12</t>
  </si>
  <si>
    <t>286002</t>
  </si>
  <si>
    <t>komora polyvault vč. víka zámk.dlažba A15</t>
  </si>
  <si>
    <t>-1332276989</t>
  </si>
  <si>
    <t>13</t>
  </si>
  <si>
    <t>899620131</t>
  </si>
  <si>
    <t>Obetonování plastových šachet z polypropylenu betonem prostým v otevřeném výkopu, beton tř. C 16/20</t>
  </si>
  <si>
    <t>1098222379</t>
  </si>
  <si>
    <t>(1,21*1,21-0,61*0,61)*0,5*2</t>
  </si>
  <si>
    <t>Ostatní konstrukce a práce, bourání</t>
  </si>
  <si>
    <t>14</t>
  </si>
  <si>
    <t>93511311R</t>
  </si>
  <si>
    <t>Osazení multikanálu</t>
  </si>
  <si>
    <t>m</t>
  </si>
  <si>
    <t>1509847347</t>
  </si>
  <si>
    <t>286001</t>
  </si>
  <si>
    <t>Multikanál 9-ti otvorový 385x385mm vč. ohybů, těsnění (28ks), pružné ocel sponky (112ks), kompletní dodávka</t>
  </si>
  <si>
    <t>-1063067938</t>
  </si>
  <si>
    <t>998</t>
  </si>
  <si>
    <t>Přesun hmot</t>
  </si>
  <si>
    <t>16</t>
  </si>
  <si>
    <t>998276101</t>
  </si>
  <si>
    <t>Přesun hmot pro trubní vedení hloubené z trub z plastických hmot nebo sklolaminátových pro vodovody nebo kanalizace v otevřeném výkopu dopravní vzdálenost do 15 m</t>
  </si>
  <si>
    <t>119876701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</si>
</sst>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6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1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20"/>
      <c r="BE5" s="21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20"/>
      <c r="BE6" s="21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2"/>
      <c r="BS8" s="17" t="s">
        <v>6</v>
      </c>
    </row>
    <row r="9" spans="1:74" s="1" customFormat="1" ht="14.45" customHeight="1">
      <c r="B9" s="20"/>
      <c r="AR9" s="20"/>
      <c r="BE9" s="21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2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2"/>
      <c r="BS11" s="17" t="s">
        <v>6</v>
      </c>
    </row>
    <row r="12" spans="1:74" s="1" customFormat="1" ht="6.95" customHeight="1">
      <c r="B12" s="20"/>
      <c r="AR12" s="20"/>
      <c r="BE12" s="21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2"/>
      <c r="BS13" s="17" t="s">
        <v>6</v>
      </c>
    </row>
    <row r="14" spans="1:74" ht="12.75">
      <c r="B14" s="20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7" t="s">
        <v>26</v>
      </c>
      <c r="AN14" s="29" t="s">
        <v>28</v>
      </c>
      <c r="AR14" s="20"/>
      <c r="BE14" s="212"/>
      <c r="BS14" s="17" t="s">
        <v>6</v>
      </c>
    </row>
    <row r="15" spans="1:74" s="1" customFormat="1" ht="6.95" customHeight="1">
      <c r="B15" s="20"/>
      <c r="AR15" s="20"/>
      <c r="BE15" s="21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2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12"/>
      <c r="BS17" s="17" t="s">
        <v>30</v>
      </c>
    </row>
    <row r="18" spans="1:71" s="1" customFormat="1" ht="6.95" customHeight="1">
      <c r="B18" s="20"/>
      <c r="AR18" s="20"/>
      <c r="BE18" s="212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2"/>
      <c r="BS20" s="17" t="s">
        <v>3</v>
      </c>
    </row>
    <row r="21" spans="1:71" s="1" customFormat="1" ht="6.95" customHeight="1">
      <c r="B21" s="20"/>
      <c r="AR21" s="20"/>
      <c r="BE21" s="212"/>
    </row>
    <row r="22" spans="1:71" s="1" customFormat="1" ht="12" customHeight="1">
      <c r="B22" s="20"/>
      <c r="D22" s="27" t="s">
        <v>32</v>
      </c>
      <c r="AR22" s="20"/>
      <c r="BE22" s="212"/>
    </row>
    <row r="23" spans="1:71" s="1" customFormat="1" ht="14.45" customHeight="1">
      <c r="B23" s="20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0"/>
      <c r="BE23" s="212"/>
    </row>
    <row r="24" spans="1:71" s="1" customFormat="1" ht="6.95" customHeight="1">
      <c r="B24" s="20"/>
      <c r="AR24" s="20"/>
      <c r="BE24" s="21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2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4">
        <f>ROUND(AG94,2)</f>
        <v>0</v>
      </c>
      <c r="AL26" s="215"/>
      <c r="AM26" s="215"/>
      <c r="AN26" s="215"/>
      <c r="AO26" s="215"/>
      <c r="AP26" s="32"/>
      <c r="AQ26" s="32"/>
      <c r="AR26" s="33"/>
      <c r="BE26" s="21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34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35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36</v>
      </c>
      <c r="AL28" s="246"/>
      <c r="AM28" s="246"/>
      <c r="AN28" s="246"/>
      <c r="AO28" s="246"/>
      <c r="AP28" s="32"/>
      <c r="AQ28" s="32"/>
      <c r="AR28" s="33"/>
      <c r="BE28" s="212"/>
    </row>
    <row r="29" spans="1:71" s="3" customFormat="1" ht="14.45" customHeight="1">
      <c r="B29" s="37"/>
      <c r="D29" s="27" t="s">
        <v>37</v>
      </c>
      <c r="F29" s="27" t="s">
        <v>38</v>
      </c>
      <c r="L29" s="247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7"/>
      <c r="BE29" s="213"/>
    </row>
    <row r="30" spans="1:71" s="3" customFormat="1" ht="14.45" customHeight="1">
      <c r="B30" s="37"/>
      <c r="F30" s="27" t="s">
        <v>39</v>
      </c>
      <c r="L30" s="247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7"/>
      <c r="BE30" s="213"/>
    </row>
    <row r="31" spans="1:71" s="3" customFormat="1" ht="14.45" hidden="1" customHeight="1">
      <c r="B31" s="37"/>
      <c r="F31" s="27" t="s">
        <v>40</v>
      </c>
      <c r="L31" s="247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7"/>
      <c r="BE31" s="213"/>
    </row>
    <row r="32" spans="1:71" s="3" customFormat="1" ht="14.45" hidden="1" customHeight="1">
      <c r="B32" s="37"/>
      <c r="F32" s="27" t="s">
        <v>41</v>
      </c>
      <c r="L32" s="247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7"/>
      <c r="BE32" s="213"/>
    </row>
    <row r="33" spans="1:57" s="3" customFormat="1" ht="14.45" hidden="1" customHeight="1">
      <c r="B33" s="37"/>
      <c r="F33" s="27" t="s">
        <v>42</v>
      </c>
      <c r="L33" s="247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7"/>
      <c r="BE33" s="21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2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6" t="s">
        <v>45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7"/>
      <c r="AM35" s="217"/>
      <c r="AN35" s="217"/>
      <c r="AO35" s="21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Knesl0090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Parkovací dům Šumperk, ul.Gagarinova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12. 7. 2019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 xml:space="preserve"> </v>
      </c>
      <c r="AN89" s="223"/>
      <c r="AO89" s="223"/>
      <c r="AP89" s="223"/>
      <c r="AQ89" s="32"/>
      <c r="AR89" s="33"/>
      <c r="AS89" s="227" t="s">
        <v>53</v>
      </c>
      <c r="AT89" s="22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9"/>
      <c r="AT90" s="23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9"/>
      <c r="AT91" s="23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1" t="s">
        <v>54</v>
      </c>
      <c r="D92" s="232"/>
      <c r="E92" s="232"/>
      <c r="F92" s="232"/>
      <c r="G92" s="232"/>
      <c r="H92" s="60"/>
      <c r="I92" s="233" t="s">
        <v>55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56</v>
      </c>
      <c r="AH92" s="232"/>
      <c r="AI92" s="232"/>
      <c r="AJ92" s="232"/>
      <c r="AK92" s="232"/>
      <c r="AL92" s="232"/>
      <c r="AM92" s="232"/>
      <c r="AN92" s="233" t="s">
        <v>57</v>
      </c>
      <c r="AO92" s="232"/>
      <c r="AP92" s="235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9">
        <f>ROUND(AG95,2)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4.45" customHeight="1">
      <c r="A95" s="79" t="s">
        <v>77</v>
      </c>
      <c r="B95" s="80"/>
      <c r="C95" s="81"/>
      <c r="D95" s="238" t="s">
        <v>78</v>
      </c>
      <c r="E95" s="238"/>
      <c r="F95" s="238"/>
      <c r="G95" s="238"/>
      <c r="H95" s="238"/>
      <c r="I95" s="82"/>
      <c r="J95" s="238" t="s">
        <v>79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'01 - Multikanál'!J30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83" t="s">
        <v>80</v>
      </c>
      <c r="AR95" s="80"/>
      <c r="AS95" s="84">
        <v>0</v>
      </c>
      <c r="AT95" s="85">
        <f>ROUND(SUM(AV95:AW95),2)</f>
        <v>0</v>
      </c>
      <c r="AU95" s="86">
        <f>'01 - Multikanál'!P122</f>
        <v>0</v>
      </c>
      <c r="AV95" s="85">
        <f>'01 - Multikanál'!J33</f>
        <v>0</v>
      </c>
      <c r="AW95" s="85">
        <f>'01 - Multikanál'!J34</f>
        <v>0</v>
      </c>
      <c r="AX95" s="85">
        <f>'01 - Multikanál'!J35</f>
        <v>0</v>
      </c>
      <c r="AY95" s="85">
        <f>'01 - Multikanál'!J36</f>
        <v>0</v>
      </c>
      <c r="AZ95" s="85">
        <f>'01 - Multikanál'!F33</f>
        <v>0</v>
      </c>
      <c r="BA95" s="85">
        <f>'01 - Multikanál'!F34</f>
        <v>0</v>
      </c>
      <c r="BB95" s="85">
        <f>'01 - Multikanál'!F35</f>
        <v>0</v>
      </c>
      <c r="BC95" s="85">
        <f>'01 - Multikanál'!F36</f>
        <v>0</v>
      </c>
      <c r="BD95" s="87">
        <f>'01 - Multikanál'!F37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Multikanál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tabSelected="1" topLeftCell="A146" workbookViewId="0"/>
  </sheetViews>
  <sheetFormatPr defaultRowHeight="14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9"/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84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4.45" customHeight="1">
      <c r="B7" s="20"/>
      <c r="E7" s="248" t="str">
        <f>'Rekapitulace stavby'!K6</f>
        <v>Parkovací dům Šumperk, ul.Gagarinova</v>
      </c>
      <c r="F7" s="249"/>
      <c r="G7" s="249"/>
      <c r="H7" s="249"/>
      <c r="I7" s="89"/>
      <c r="L7" s="20"/>
    </row>
    <row r="8" spans="1:46" s="2" customFormat="1" ht="12" customHeight="1">
      <c r="A8" s="32"/>
      <c r="B8" s="33"/>
      <c r="C8" s="32"/>
      <c r="D8" s="27" t="s">
        <v>85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3"/>
      <c r="C9" s="32"/>
      <c r="D9" s="32"/>
      <c r="E9" s="224" t="s">
        <v>86</v>
      </c>
      <c r="F9" s="250"/>
      <c r="G9" s="250"/>
      <c r="H9" s="250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12. 7. 2019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1" t="str">
        <f>'Rekapitulace stavby'!E14</f>
        <v>Vyplň údaj</v>
      </c>
      <c r="F18" s="241"/>
      <c r="G18" s="241"/>
      <c r="H18" s="241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4"/>
      <c r="B27" s="95"/>
      <c r="C27" s="94"/>
      <c r="D27" s="94"/>
      <c r="E27" s="245" t="s">
        <v>1</v>
      </c>
      <c r="F27" s="245"/>
      <c r="G27" s="245"/>
      <c r="H27" s="245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33</v>
      </c>
      <c r="E30" s="32"/>
      <c r="F30" s="32"/>
      <c r="G30" s="32"/>
      <c r="H30" s="32"/>
      <c r="I30" s="9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0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37</v>
      </c>
      <c r="E33" s="27" t="s">
        <v>38</v>
      </c>
      <c r="F33" s="102">
        <f>ROUND((SUM(BE122:BE166)),  2)</f>
        <v>0</v>
      </c>
      <c r="G33" s="32"/>
      <c r="H33" s="32"/>
      <c r="I33" s="103">
        <v>0.21</v>
      </c>
      <c r="J33" s="102">
        <f>ROUND(((SUM(BE122:BE166))*I33),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2">
        <f>ROUND((SUM(BF122:BF166)),  2)</f>
        <v>0</v>
      </c>
      <c r="G34" s="32"/>
      <c r="H34" s="32"/>
      <c r="I34" s="103">
        <v>0.15</v>
      </c>
      <c r="J34" s="102">
        <f>ROUND(((SUM(BF122:BF166))*I34),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2">
        <f>ROUND((SUM(BG122:BG166)),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2">
        <f>ROUND((SUM(BH122:BH166)),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2">
        <f>ROUND((SUM(BI122:BI166)),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111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113"/>
      <c r="J61" s="114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113"/>
      <c r="J76" s="114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87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48" t="str">
        <f>E7</f>
        <v>Parkovací dům Šumperk, ul.Gagarinova</v>
      </c>
      <c r="F85" s="249"/>
      <c r="G85" s="249"/>
      <c r="H85" s="249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85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24" t="str">
        <f>E9</f>
        <v>01 - Multikanál</v>
      </c>
      <c r="F87" s="250"/>
      <c r="G87" s="250"/>
      <c r="H87" s="250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12. 7. 2019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88</v>
      </c>
      <c r="D94" s="104"/>
      <c r="E94" s="104"/>
      <c r="F94" s="104"/>
      <c r="G94" s="104"/>
      <c r="H94" s="104"/>
      <c r="I94" s="119"/>
      <c r="J94" s="120" t="s">
        <v>89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90</v>
      </c>
      <c r="D96" s="32"/>
      <c r="E96" s="32"/>
      <c r="F96" s="32"/>
      <c r="G96" s="32"/>
      <c r="H96" s="32"/>
      <c r="I96" s="9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pans="1:31" s="9" customFormat="1" ht="24.95" customHeight="1">
      <c r="B97" s="122"/>
      <c r="D97" s="123" t="s">
        <v>92</v>
      </c>
      <c r="E97" s="124"/>
      <c r="F97" s="124"/>
      <c r="G97" s="124"/>
      <c r="H97" s="124"/>
      <c r="I97" s="125"/>
      <c r="J97" s="126">
        <f>J123</f>
        <v>0</v>
      </c>
      <c r="L97" s="122"/>
    </row>
    <row r="98" spans="1:31" s="10" customFormat="1" ht="19.899999999999999" customHeight="1">
      <c r="B98" s="127"/>
      <c r="D98" s="128" t="s">
        <v>93</v>
      </c>
      <c r="E98" s="129"/>
      <c r="F98" s="129"/>
      <c r="G98" s="129"/>
      <c r="H98" s="129"/>
      <c r="I98" s="130"/>
      <c r="J98" s="131">
        <f>J124</f>
        <v>0</v>
      </c>
      <c r="L98" s="127"/>
    </row>
    <row r="99" spans="1:31" s="10" customFormat="1" ht="19.899999999999999" customHeight="1">
      <c r="B99" s="127"/>
      <c r="D99" s="128" t="s">
        <v>94</v>
      </c>
      <c r="E99" s="129"/>
      <c r="F99" s="129"/>
      <c r="G99" s="129"/>
      <c r="H99" s="129"/>
      <c r="I99" s="130"/>
      <c r="J99" s="131">
        <f>J154</f>
        <v>0</v>
      </c>
      <c r="L99" s="127"/>
    </row>
    <row r="100" spans="1:31" s="10" customFormat="1" ht="19.899999999999999" customHeight="1">
      <c r="B100" s="127"/>
      <c r="D100" s="128" t="s">
        <v>95</v>
      </c>
      <c r="E100" s="129"/>
      <c r="F100" s="129"/>
      <c r="G100" s="129"/>
      <c r="H100" s="129"/>
      <c r="I100" s="130"/>
      <c r="J100" s="131">
        <f>J157</f>
        <v>0</v>
      </c>
      <c r="L100" s="127"/>
    </row>
    <row r="101" spans="1:31" s="10" customFormat="1" ht="19.899999999999999" customHeight="1">
      <c r="B101" s="127"/>
      <c r="D101" s="128" t="s">
        <v>96</v>
      </c>
      <c r="E101" s="129"/>
      <c r="F101" s="129"/>
      <c r="G101" s="129"/>
      <c r="H101" s="129"/>
      <c r="I101" s="130"/>
      <c r="J101" s="131">
        <f>J162</f>
        <v>0</v>
      </c>
      <c r="L101" s="127"/>
    </row>
    <row r="102" spans="1:31" s="10" customFormat="1" ht="19.899999999999999" customHeight="1">
      <c r="B102" s="127"/>
      <c r="D102" s="128" t="s">
        <v>97</v>
      </c>
      <c r="E102" s="129"/>
      <c r="F102" s="129"/>
      <c r="G102" s="129"/>
      <c r="H102" s="129"/>
      <c r="I102" s="130"/>
      <c r="J102" s="131">
        <f>J165</f>
        <v>0</v>
      </c>
      <c r="L102" s="127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9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116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117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98</v>
      </c>
      <c r="D109" s="32"/>
      <c r="E109" s="32"/>
      <c r="F109" s="32"/>
      <c r="G109" s="32"/>
      <c r="H109" s="32"/>
      <c r="I109" s="9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9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9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5" customHeight="1">
      <c r="A112" s="32"/>
      <c r="B112" s="33"/>
      <c r="C112" s="32"/>
      <c r="D112" s="32"/>
      <c r="E112" s="248" t="str">
        <f>E7</f>
        <v>Parkovací dům Šumperk, ul.Gagarinova</v>
      </c>
      <c r="F112" s="249"/>
      <c r="G112" s="249"/>
      <c r="H112" s="249"/>
      <c r="I112" s="9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85</v>
      </c>
      <c r="D113" s="32"/>
      <c r="E113" s="32"/>
      <c r="F113" s="32"/>
      <c r="G113" s="32"/>
      <c r="H113" s="32"/>
      <c r="I113" s="9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4.45" customHeight="1">
      <c r="A114" s="32"/>
      <c r="B114" s="33"/>
      <c r="C114" s="32"/>
      <c r="D114" s="32"/>
      <c r="E114" s="224" t="str">
        <f>E9</f>
        <v>01 - Multikanál</v>
      </c>
      <c r="F114" s="250"/>
      <c r="G114" s="250"/>
      <c r="H114" s="250"/>
      <c r="I114" s="9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 xml:space="preserve"> </v>
      </c>
      <c r="G116" s="32"/>
      <c r="H116" s="32"/>
      <c r="I116" s="93" t="s">
        <v>22</v>
      </c>
      <c r="J116" s="55" t="str">
        <f>IF(J12="","",J12)</f>
        <v>12. 7. 2019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24</v>
      </c>
      <c r="D118" s="32"/>
      <c r="E118" s="32"/>
      <c r="F118" s="25" t="str">
        <f>E15</f>
        <v xml:space="preserve"> </v>
      </c>
      <c r="G118" s="32"/>
      <c r="H118" s="32"/>
      <c r="I118" s="93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93" t="s">
        <v>31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9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32"/>
      <c r="B121" s="133"/>
      <c r="C121" s="134" t="s">
        <v>99</v>
      </c>
      <c r="D121" s="135" t="s">
        <v>58</v>
      </c>
      <c r="E121" s="135" t="s">
        <v>54</v>
      </c>
      <c r="F121" s="135" t="s">
        <v>55</v>
      </c>
      <c r="G121" s="135" t="s">
        <v>100</v>
      </c>
      <c r="H121" s="135" t="s">
        <v>101</v>
      </c>
      <c r="I121" s="136" t="s">
        <v>102</v>
      </c>
      <c r="J121" s="135" t="s">
        <v>89</v>
      </c>
      <c r="K121" s="137" t="s">
        <v>103</v>
      </c>
      <c r="L121" s="138"/>
      <c r="M121" s="62" t="s">
        <v>1</v>
      </c>
      <c r="N121" s="63" t="s">
        <v>37</v>
      </c>
      <c r="O121" s="63" t="s">
        <v>104</v>
      </c>
      <c r="P121" s="63" t="s">
        <v>105</v>
      </c>
      <c r="Q121" s="63" t="s">
        <v>106</v>
      </c>
      <c r="R121" s="63" t="s">
        <v>107</v>
      </c>
      <c r="S121" s="63" t="s">
        <v>108</v>
      </c>
      <c r="T121" s="64" t="s">
        <v>109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65" s="2" customFormat="1" ht="22.9" customHeight="1">
      <c r="A122" s="32"/>
      <c r="B122" s="33"/>
      <c r="C122" s="69" t="s">
        <v>110</v>
      </c>
      <c r="D122" s="32"/>
      <c r="E122" s="32"/>
      <c r="F122" s="32"/>
      <c r="G122" s="32"/>
      <c r="H122" s="32"/>
      <c r="I122" s="92"/>
      <c r="J122" s="139">
        <f>BK122</f>
        <v>0</v>
      </c>
      <c r="K122" s="32"/>
      <c r="L122" s="33"/>
      <c r="M122" s="65"/>
      <c r="N122" s="56"/>
      <c r="O122" s="66"/>
      <c r="P122" s="140">
        <f>P123</f>
        <v>0</v>
      </c>
      <c r="Q122" s="66"/>
      <c r="R122" s="140">
        <f>R123</f>
        <v>5.9105153399999999</v>
      </c>
      <c r="S122" s="66"/>
      <c r="T122" s="141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91</v>
      </c>
      <c r="BK122" s="142">
        <f>BK123</f>
        <v>0</v>
      </c>
    </row>
    <row r="123" spans="1:65" s="12" customFormat="1" ht="25.9" customHeight="1">
      <c r="B123" s="143"/>
      <c r="D123" s="144" t="s">
        <v>72</v>
      </c>
      <c r="E123" s="145" t="s">
        <v>111</v>
      </c>
      <c r="F123" s="145" t="s">
        <v>112</v>
      </c>
      <c r="I123" s="146"/>
      <c r="J123" s="147">
        <f>BK123</f>
        <v>0</v>
      </c>
      <c r="L123" s="143"/>
      <c r="M123" s="148"/>
      <c r="N123" s="149"/>
      <c r="O123" s="149"/>
      <c r="P123" s="150">
        <f>P124+P154+P157+P162+P165</f>
        <v>0</v>
      </c>
      <c r="Q123" s="149"/>
      <c r="R123" s="150">
        <f>R124+R154+R157+R162+R165</f>
        <v>5.9105153399999999</v>
      </c>
      <c r="S123" s="149"/>
      <c r="T123" s="151">
        <f>T124+T154+T157+T162+T165</f>
        <v>0</v>
      </c>
      <c r="AR123" s="144" t="s">
        <v>81</v>
      </c>
      <c r="AT123" s="152" t="s">
        <v>72</v>
      </c>
      <c r="AU123" s="152" t="s">
        <v>73</v>
      </c>
      <c r="AY123" s="144" t="s">
        <v>113</v>
      </c>
      <c r="BK123" s="153">
        <f>BK124+BK154+BK157+BK162+BK165</f>
        <v>0</v>
      </c>
    </row>
    <row r="124" spans="1:65" s="12" customFormat="1" ht="22.9" customHeight="1">
      <c r="B124" s="143"/>
      <c r="D124" s="144" t="s">
        <v>72</v>
      </c>
      <c r="E124" s="154" t="s">
        <v>81</v>
      </c>
      <c r="F124" s="154" t="s">
        <v>114</v>
      </c>
      <c r="I124" s="146"/>
      <c r="J124" s="155">
        <f>BK124</f>
        <v>0</v>
      </c>
      <c r="L124" s="143"/>
      <c r="M124" s="148"/>
      <c r="N124" s="149"/>
      <c r="O124" s="149"/>
      <c r="P124" s="150">
        <f>SUM(P125:P153)</f>
        <v>0</v>
      </c>
      <c r="Q124" s="149"/>
      <c r="R124" s="150">
        <f>SUM(R125:R153)</f>
        <v>0</v>
      </c>
      <c r="S124" s="149"/>
      <c r="T124" s="151">
        <f>SUM(T125:T153)</f>
        <v>0</v>
      </c>
      <c r="AR124" s="144" t="s">
        <v>81</v>
      </c>
      <c r="AT124" s="152" t="s">
        <v>72</v>
      </c>
      <c r="AU124" s="152" t="s">
        <v>81</v>
      </c>
      <c r="AY124" s="144" t="s">
        <v>113</v>
      </c>
      <c r="BK124" s="153">
        <f>SUM(BK125:BK153)</f>
        <v>0</v>
      </c>
    </row>
    <row r="125" spans="1:65" s="2" customFormat="1" ht="14.45" customHeight="1">
      <c r="A125" s="32"/>
      <c r="B125" s="156"/>
      <c r="C125" s="157" t="s">
        <v>81</v>
      </c>
      <c r="D125" s="157" t="s">
        <v>115</v>
      </c>
      <c r="E125" s="158" t="s">
        <v>116</v>
      </c>
      <c r="F125" s="159" t="s">
        <v>117</v>
      </c>
      <c r="G125" s="160" t="s">
        <v>118</v>
      </c>
      <c r="H125" s="161">
        <v>1</v>
      </c>
      <c r="I125" s="162"/>
      <c r="J125" s="163">
        <f>ROUND(I125*H125,2)</f>
        <v>0</v>
      </c>
      <c r="K125" s="159" t="s">
        <v>1</v>
      </c>
      <c r="L125" s="33"/>
      <c r="M125" s="164" t="s">
        <v>1</v>
      </c>
      <c r="N125" s="165" t="s">
        <v>38</v>
      </c>
      <c r="O125" s="58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8" t="s">
        <v>119</v>
      </c>
      <c r="AT125" s="168" t="s">
        <v>115</v>
      </c>
      <c r="AU125" s="168" t="s">
        <v>83</v>
      </c>
      <c r="AY125" s="17" t="s">
        <v>113</v>
      </c>
      <c r="BE125" s="169">
        <f>IF(N125="základní",J125,0)</f>
        <v>0</v>
      </c>
      <c r="BF125" s="169">
        <f>IF(N125="snížená",J125,0)</f>
        <v>0</v>
      </c>
      <c r="BG125" s="169">
        <f>IF(N125="zákl. přenesená",J125,0)</f>
        <v>0</v>
      </c>
      <c r="BH125" s="169">
        <f>IF(N125="sníž. přenesená",J125,0)</f>
        <v>0</v>
      </c>
      <c r="BI125" s="169">
        <f>IF(N125="nulová",J125,0)</f>
        <v>0</v>
      </c>
      <c r="BJ125" s="17" t="s">
        <v>81</v>
      </c>
      <c r="BK125" s="169">
        <f>ROUND(I125*H125,2)</f>
        <v>0</v>
      </c>
      <c r="BL125" s="17" t="s">
        <v>119</v>
      </c>
      <c r="BM125" s="168" t="s">
        <v>120</v>
      </c>
    </row>
    <row r="126" spans="1:65" s="2" customFormat="1" ht="43.15" customHeight="1">
      <c r="A126" s="32"/>
      <c r="B126" s="156"/>
      <c r="C126" s="157" t="s">
        <v>83</v>
      </c>
      <c r="D126" s="157" t="s">
        <v>115</v>
      </c>
      <c r="E126" s="158" t="s">
        <v>121</v>
      </c>
      <c r="F126" s="159" t="s">
        <v>122</v>
      </c>
      <c r="G126" s="160" t="s">
        <v>123</v>
      </c>
      <c r="H126" s="161">
        <v>4.96</v>
      </c>
      <c r="I126" s="162"/>
      <c r="J126" s="163">
        <f>ROUND(I126*H126,2)</f>
        <v>0</v>
      </c>
      <c r="K126" s="159" t="s">
        <v>124</v>
      </c>
      <c r="L126" s="33"/>
      <c r="M126" s="164" t="s">
        <v>1</v>
      </c>
      <c r="N126" s="165" t="s">
        <v>38</v>
      </c>
      <c r="O126" s="58"/>
      <c r="P126" s="166">
        <f>O126*H126</f>
        <v>0</v>
      </c>
      <c r="Q126" s="166">
        <v>0</v>
      </c>
      <c r="R126" s="166">
        <f>Q126*H126</f>
        <v>0</v>
      </c>
      <c r="S126" s="166">
        <v>0</v>
      </c>
      <c r="T126" s="16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8" t="s">
        <v>119</v>
      </c>
      <c r="AT126" s="168" t="s">
        <v>115</v>
      </c>
      <c r="AU126" s="168" t="s">
        <v>83</v>
      </c>
      <c r="AY126" s="17" t="s">
        <v>113</v>
      </c>
      <c r="BE126" s="169">
        <f>IF(N126="základní",J126,0)</f>
        <v>0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17" t="s">
        <v>81</v>
      </c>
      <c r="BK126" s="169">
        <f>ROUND(I126*H126,2)</f>
        <v>0</v>
      </c>
      <c r="BL126" s="17" t="s">
        <v>119</v>
      </c>
      <c r="BM126" s="168" t="s">
        <v>125</v>
      </c>
    </row>
    <row r="127" spans="1:65" s="13" customFormat="1" ht="11.25">
      <c r="B127" s="170"/>
      <c r="D127" s="171" t="s">
        <v>126</v>
      </c>
      <c r="E127" s="172" t="s">
        <v>1</v>
      </c>
      <c r="F127" s="173" t="s">
        <v>127</v>
      </c>
      <c r="H127" s="174">
        <v>4.96</v>
      </c>
      <c r="I127" s="175"/>
      <c r="L127" s="170"/>
      <c r="M127" s="176"/>
      <c r="N127" s="177"/>
      <c r="O127" s="177"/>
      <c r="P127" s="177"/>
      <c r="Q127" s="177"/>
      <c r="R127" s="177"/>
      <c r="S127" s="177"/>
      <c r="T127" s="178"/>
      <c r="AT127" s="172" t="s">
        <v>126</v>
      </c>
      <c r="AU127" s="172" t="s">
        <v>83</v>
      </c>
      <c r="AV127" s="13" t="s">
        <v>83</v>
      </c>
      <c r="AW127" s="13" t="s">
        <v>30</v>
      </c>
      <c r="AX127" s="13" t="s">
        <v>81</v>
      </c>
      <c r="AY127" s="172" t="s">
        <v>113</v>
      </c>
    </row>
    <row r="128" spans="1:65" s="2" customFormat="1" ht="32.450000000000003" customHeight="1">
      <c r="A128" s="32"/>
      <c r="B128" s="156"/>
      <c r="C128" s="157" t="s">
        <v>128</v>
      </c>
      <c r="D128" s="157" t="s">
        <v>115</v>
      </c>
      <c r="E128" s="158" t="s">
        <v>129</v>
      </c>
      <c r="F128" s="159" t="s">
        <v>130</v>
      </c>
      <c r="G128" s="160" t="s">
        <v>123</v>
      </c>
      <c r="H128" s="161">
        <v>13.103999999999999</v>
      </c>
      <c r="I128" s="162"/>
      <c r="J128" s="163">
        <f>ROUND(I128*H128,2)</f>
        <v>0</v>
      </c>
      <c r="K128" s="159" t="s">
        <v>124</v>
      </c>
      <c r="L128" s="33"/>
      <c r="M128" s="164" t="s">
        <v>1</v>
      </c>
      <c r="N128" s="165" t="s">
        <v>38</v>
      </c>
      <c r="O128" s="58"/>
      <c r="P128" s="166">
        <f>O128*H128</f>
        <v>0</v>
      </c>
      <c r="Q128" s="166">
        <v>0</v>
      </c>
      <c r="R128" s="166">
        <f>Q128*H128</f>
        <v>0</v>
      </c>
      <c r="S128" s="166">
        <v>0</v>
      </c>
      <c r="T128" s="16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8" t="s">
        <v>119</v>
      </c>
      <c r="AT128" s="168" t="s">
        <v>115</v>
      </c>
      <c r="AU128" s="168" t="s">
        <v>83</v>
      </c>
      <c r="AY128" s="17" t="s">
        <v>113</v>
      </c>
      <c r="BE128" s="169">
        <f>IF(N128="základní",J128,0)</f>
        <v>0</v>
      </c>
      <c r="BF128" s="169">
        <f>IF(N128="snížená",J128,0)</f>
        <v>0</v>
      </c>
      <c r="BG128" s="169">
        <f>IF(N128="zákl. přenesená",J128,0)</f>
        <v>0</v>
      </c>
      <c r="BH128" s="169">
        <f>IF(N128="sníž. přenesená",J128,0)</f>
        <v>0</v>
      </c>
      <c r="BI128" s="169">
        <f>IF(N128="nulová",J128,0)</f>
        <v>0</v>
      </c>
      <c r="BJ128" s="17" t="s">
        <v>81</v>
      </c>
      <c r="BK128" s="169">
        <f>ROUND(I128*H128,2)</f>
        <v>0</v>
      </c>
      <c r="BL128" s="17" t="s">
        <v>119</v>
      </c>
      <c r="BM128" s="168" t="s">
        <v>131</v>
      </c>
    </row>
    <row r="129" spans="1:65" s="13" customFormat="1" ht="11.25">
      <c r="B129" s="170"/>
      <c r="D129" s="171" t="s">
        <v>126</v>
      </c>
      <c r="E129" s="172" t="s">
        <v>1</v>
      </c>
      <c r="F129" s="173" t="s">
        <v>132</v>
      </c>
      <c r="H129" s="174">
        <v>4.4660000000000002</v>
      </c>
      <c r="I129" s="175"/>
      <c r="L129" s="170"/>
      <c r="M129" s="176"/>
      <c r="N129" s="177"/>
      <c r="O129" s="177"/>
      <c r="P129" s="177"/>
      <c r="Q129" s="177"/>
      <c r="R129" s="177"/>
      <c r="S129" s="177"/>
      <c r="T129" s="178"/>
      <c r="AT129" s="172" t="s">
        <v>126</v>
      </c>
      <c r="AU129" s="172" t="s">
        <v>83</v>
      </c>
      <c r="AV129" s="13" t="s">
        <v>83</v>
      </c>
      <c r="AW129" s="13" t="s">
        <v>30</v>
      </c>
      <c r="AX129" s="13" t="s">
        <v>73</v>
      </c>
      <c r="AY129" s="172" t="s">
        <v>113</v>
      </c>
    </row>
    <row r="130" spans="1:65" s="13" customFormat="1" ht="11.25">
      <c r="B130" s="170"/>
      <c r="D130" s="171" t="s">
        <v>126</v>
      </c>
      <c r="E130" s="172" t="s">
        <v>1</v>
      </c>
      <c r="F130" s="173" t="s">
        <v>133</v>
      </c>
      <c r="H130" s="174">
        <v>8.6379999999999999</v>
      </c>
      <c r="I130" s="175"/>
      <c r="L130" s="170"/>
      <c r="M130" s="176"/>
      <c r="N130" s="177"/>
      <c r="O130" s="177"/>
      <c r="P130" s="177"/>
      <c r="Q130" s="177"/>
      <c r="R130" s="177"/>
      <c r="S130" s="177"/>
      <c r="T130" s="178"/>
      <c r="AT130" s="172" t="s">
        <v>126</v>
      </c>
      <c r="AU130" s="172" t="s">
        <v>83</v>
      </c>
      <c r="AV130" s="13" t="s">
        <v>83</v>
      </c>
      <c r="AW130" s="13" t="s">
        <v>30</v>
      </c>
      <c r="AX130" s="13" t="s">
        <v>73</v>
      </c>
      <c r="AY130" s="172" t="s">
        <v>113</v>
      </c>
    </row>
    <row r="131" spans="1:65" s="14" customFormat="1" ht="11.25">
      <c r="B131" s="179"/>
      <c r="D131" s="171" t="s">
        <v>126</v>
      </c>
      <c r="E131" s="180" t="s">
        <v>1</v>
      </c>
      <c r="F131" s="181" t="s">
        <v>134</v>
      </c>
      <c r="H131" s="182">
        <v>13.103999999999999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126</v>
      </c>
      <c r="AU131" s="180" t="s">
        <v>83</v>
      </c>
      <c r="AV131" s="14" t="s">
        <v>119</v>
      </c>
      <c r="AW131" s="14" t="s">
        <v>30</v>
      </c>
      <c r="AX131" s="14" t="s">
        <v>81</v>
      </c>
      <c r="AY131" s="180" t="s">
        <v>113</v>
      </c>
    </row>
    <row r="132" spans="1:65" s="2" customFormat="1" ht="54" customHeight="1">
      <c r="A132" s="32"/>
      <c r="B132" s="156"/>
      <c r="C132" s="157" t="s">
        <v>119</v>
      </c>
      <c r="D132" s="157" t="s">
        <v>115</v>
      </c>
      <c r="E132" s="158" t="s">
        <v>135</v>
      </c>
      <c r="F132" s="159" t="s">
        <v>136</v>
      </c>
      <c r="G132" s="160" t="s">
        <v>123</v>
      </c>
      <c r="H132" s="161">
        <v>28.288</v>
      </c>
      <c r="I132" s="162"/>
      <c r="J132" s="163">
        <f>ROUND(I132*H132,2)</f>
        <v>0</v>
      </c>
      <c r="K132" s="159" t="s">
        <v>124</v>
      </c>
      <c r="L132" s="33"/>
      <c r="M132" s="164" t="s">
        <v>1</v>
      </c>
      <c r="N132" s="165" t="s">
        <v>38</v>
      </c>
      <c r="O132" s="58"/>
      <c r="P132" s="166">
        <f>O132*H132</f>
        <v>0</v>
      </c>
      <c r="Q132" s="166">
        <v>0</v>
      </c>
      <c r="R132" s="166">
        <f>Q132*H132</f>
        <v>0</v>
      </c>
      <c r="S132" s="166">
        <v>0</v>
      </c>
      <c r="T132" s="16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8" t="s">
        <v>119</v>
      </c>
      <c r="AT132" s="168" t="s">
        <v>115</v>
      </c>
      <c r="AU132" s="168" t="s">
        <v>83</v>
      </c>
      <c r="AY132" s="17" t="s">
        <v>113</v>
      </c>
      <c r="BE132" s="169">
        <f>IF(N132="základní",J132,0)</f>
        <v>0</v>
      </c>
      <c r="BF132" s="169">
        <f>IF(N132="snížená",J132,0)</f>
        <v>0</v>
      </c>
      <c r="BG132" s="169">
        <f>IF(N132="zákl. přenesená",J132,0)</f>
        <v>0</v>
      </c>
      <c r="BH132" s="169">
        <f>IF(N132="sníž. přenesená",J132,0)</f>
        <v>0</v>
      </c>
      <c r="BI132" s="169">
        <f>IF(N132="nulová",J132,0)</f>
        <v>0</v>
      </c>
      <c r="BJ132" s="17" t="s">
        <v>81</v>
      </c>
      <c r="BK132" s="169">
        <f>ROUND(I132*H132,2)</f>
        <v>0</v>
      </c>
      <c r="BL132" s="17" t="s">
        <v>119</v>
      </c>
      <c r="BM132" s="168" t="s">
        <v>137</v>
      </c>
    </row>
    <row r="133" spans="1:65" s="13" customFormat="1" ht="11.25">
      <c r="B133" s="170"/>
      <c r="D133" s="171" t="s">
        <v>126</v>
      </c>
      <c r="E133" s="172" t="s">
        <v>1</v>
      </c>
      <c r="F133" s="173" t="s">
        <v>138</v>
      </c>
      <c r="H133" s="174">
        <v>13.103999999999999</v>
      </c>
      <c r="I133" s="175"/>
      <c r="L133" s="170"/>
      <c r="M133" s="176"/>
      <c r="N133" s="177"/>
      <c r="O133" s="177"/>
      <c r="P133" s="177"/>
      <c r="Q133" s="177"/>
      <c r="R133" s="177"/>
      <c r="S133" s="177"/>
      <c r="T133" s="178"/>
      <c r="AT133" s="172" t="s">
        <v>126</v>
      </c>
      <c r="AU133" s="172" t="s">
        <v>83</v>
      </c>
      <c r="AV133" s="13" t="s">
        <v>83</v>
      </c>
      <c r="AW133" s="13" t="s">
        <v>30</v>
      </c>
      <c r="AX133" s="13" t="s">
        <v>73</v>
      </c>
      <c r="AY133" s="172" t="s">
        <v>113</v>
      </c>
    </row>
    <row r="134" spans="1:65" s="13" customFormat="1" ht="11.25">
      <c r="B134" s="170"/>
      <c r="D134" s="171" t="s">
        <v>126</v>
      </c>
      <c r="E134" s="172" t="s">
        <v>1</v>
      </c>
      <c r="F134" s="173" t="s">
        <v>139</v>
      </c>
      <c r="H134" s="174">
        <v>15.183999999999999</v>
      </c>
      <c r="I134" s="175"/>
      <c r="L134" s="170"/>
      <c r="M134" s="176"/>
      <c r="N134" s="177"/>
      <c r="O134" s="177"/>
      <c r="P134" s="177"/>
      <c r="Q134" s="177"/>
      <c r="R134" s="177"/>
      <c r="S134" s="177"/>
      <c r="T134" s="178"/>
      <c r="AT134" s="172" t="s">
        <v>126</v>
      </c>
      <c r="AU134" s="172" t="s">
        <v>83</v>
      </c>
      <c r="AV134" s="13" t="s">
        <v>83</v>
      </c>
      <c r="AW134" s="13" t="s">
        <v>30</v>
      </c>
      <c r="AX134" s="13" t="s">
        <v>73</v>
      </c>
      <c r="AY134" s="172" t="s">
        <v>113</v>
      </c>
    </row>
    <row r="135" spans="1:65" s="14" customFormat="1" ht="11.25">
      <c r="B135" s="179"/>
      <c r="D135" s="171" t="s">
        <v>126</v>
      </c>
      <c r="E135" s="180" t="s">
        <v>1</v>
      </c>
      <c r="F135" s="181" t="s">
        <v>134</v>
      </c>
      <c r="H135" s="182">
        <v>28.287999999999997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126</v>
      </c>
      <c r="AU135" s="180" t="s">
        <v>83</v>
      </c>
      <c r="AV135" s="14" t="s">
        <v>119</v>
      </c>
      <c r="AW135" s="14" t="s">
        <v>30</v>
      </c>
      <c r="AX135" s="14" t="s">
        <v>81</v>
      </c>
      <c r="AY135" s="180" t="s">
        <v>113</v>
      </c>
    </row>
    <row r="136" spans="1:65" s="2" customFormat="1" ht="54" customHeight="1">
      <c r="A136" s="32"/>
      <c r="B136" s="156"/>
      <c r="C136" s="157" t="s">
        <v>140</v>
      </c>
      <c r="D136" s="157" t="s">
        <v>115</v>
      </c>
      <c r="E136" s="158" t="s">
        <v>141</v>
      </c>
      <c r="F136" s="159" t="s">
        <v>142</v>
      </c>
      <c r="G136" s="160" t="s">
        <v>123</v>
      </c>
      <c r="H136" s="161">
        <v>4.96</v>
      </c>
      <c r="I136" s="162"/>
      <c r="J136" s="163">
        <f>ROUND(I136*H136,2)</f>
        <v>0</v>
      </c>
      <c r="K136" s="159" t="s">
        <v>124</v>
      </c>
      <c r="L136" s="33"/>
      <c r="M136" s="164" t="s">
        <v>1</v>
      </c>
      <c r="N136" s="165" t="s">
        <v>38</v>
      </c>
      <c r="O136" s="58"/>
      <c r="P136" s="166">
        <f>O136*H136</f>
        <v>0</v>
      </c>
      <c r="Q136" s="166">
        <v>0</v>
      </c>
      <c r="R136" s="166">
        <f>Q136*H136</f>
        <v>0</v>
      </c>
      <c r="S136" s="166">
        <v>0</v>
      </c>
      <c r="T136" s="16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8" t="s">
        <v>119</v>
      </c>
      <c r="AT136" s="168" t="s">
        <v>115</v>
      </c>
      <c r="AU136" s="168" t="s">
        <v>83</v>
      </c>
      <c r="AY136" s="17" t="s">
        <v>113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17" t="s">
        <v>81</v>
      </c>
      <c r="BK136" s="169">
        <f>ROUND(I136*H136,2)</f>
        <v>0</v>
      </c>
      <c r="BL136" s="17" t="s">
        <v>119</v>
      </c>
      <c r="BM136" s="168" t="s">
        <v>143</v>
      </c>
    </row>
    <row r="137" spans="1:65" s="15" customFormat="1" ht="11.25">
      <c r="B137" s="187"/>
      <c r="D137" s="171" t="s">
        <v>126</v>
      </c>
      <c r="E137" s="188" t="s">
        <v>1</v>
      </c>
      <c r="F137" s="189" t="s">
        <v>144</v>
      </c>
      <c r="H137" s="188" t="s">
        <v>1</v>
      </c>
      <c r="I137" s="190"/>
      <c r="L137" s="187"/>
      <c r="M137" s="191"/>
      <c r="N137" s="192"/>
      <c r="O137" s="192"/>
      <c r="P137" s="192"/>
      <c r="Q137" s="192"/>
      <c r="R137" s="192"/>
      <c r="S137" s="192"/>
      <c r="T137" s="193"/>
      <c r="AT137" s="188" t="s">
        <v>126</v>
      </c>
      <c r="AU137" s="188" t="s">
        <v>83</v>
      </c>
      <c r="AV137" s="15" t="s">
        <v>81</v>
      </c>
      <c r="AW137" s="15" t="s">
        <v>30</v>
      </c>
      <c r="AX137" s="15" t="s">
        <v>73</v>
      </c>
      <c r="AY137" s="188" t="s">
        <v>113</v>
      </c>
    </row>
    <row r="138" spans="1:65" s="13" customFormat="1" ht="11.25">
      <c r="B138" s="170"/>
      <c r="D138" s="171" t="s">
        <v>126</v>
      </c>
      <c r="E138" s="172" t="s">
        <v>1</v>
      </c>
      <c r="F138" s="173" t="s">
        <v>127</v>
      </c>
      <c r="H138" s="174">
        <v>4.96</v>
      </c>
      <c r="I138" s="175"/>
      <c r="L138" s="170"/>
      <c r="M138" s="176"/>
      <c r="N138" s="177"/>
      <c r="O138" s="177"/>
      <c r="P138" s="177"/>
      <c r="Q138" s="177"/>
      <c r="R138" s="177"/>
      <c r="S138" s="177"/>
      <c r="T138" s="178"/>
      <c r="AT138" s="172" t="s">
        <v>126</v>
      </c>
      <c r="AU138" s="172" t="s">
        <v>83</v>
      </c>
      <c r="AV138" s="13" t="s">
        <v>83</v>
      </c>
      <c r="AW138" s="13" t="s">
        <v>30</v>
      </c>
      <c r="AX138" s="13" t="s">
        <v>73</v>
      </c>
      <c r="AY138" s="172" t="s">
        <v>113</v>
      </c>
    </row>
    <row r="139" spans="1:65" s="14" customFormat="1" ht="11.25">
      <c r="B139" s="179"/>
      <c r="D139" s="171" t="s">
        <v>126</v>
      </c>
      <c r="E139" s="180" t="s">
        <v>1</v>
      </c>
      <c r="F139" s="181" t="s">
        <v>134</v>
      </c>
      <c r="H139" s="182">
        <v>4.96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126</v>
      </c>
      <c r="AU139" s="180" t="s">
        <v>83</v>
      </c>
      <c r="AV139" s="14" t="s">
        <v>119</v>
      </c>
      <c r="AW139" s="14" t="s">
        <v>30</v>
      </c>
      <c r="AX139" s="14" t="s">
        <v>81</v>
      </c>
      <c r="AY139" s="180" t="s">
        <v>113</v>
      </c>
    </row>
    <row r="140" spans="1:65" s="2" customFormat="1" ht="43.15" customHeight="1">
      <c r="A140" s="32"/>
      <c r="B140" s="156"/>
      <c r="C140" s="157" t="s">
        <v>145</v>
      </c>
      <c r="D140" s="157" t="s">
        <v>115</v>
      </c>
      <c r="E140" s="158" t="s">
        <v>146</v>
      </c>
      <c r="F140" s="159" t="s">
        <v>147</v>
      </c>
      <c r="G140" s="160" t="s">
        <v>148</v>
      </c>
      <c r="H140" s="161">
        <v>8.9280000000000008</v>
      </c>
      <c r="I140" s="162"/>
      <c r="J140" s="163">
        <f>ROUND(I140*H140,2)</f>
        <v>0</v>
      </c>
      <c r="K140" s="159" t="s">
        <v>124</v>
      </c>
      <c r="L140" s="33"/>
      <c r="M140" s="164" t="s">
        <v>1</v>
      </c>
      <c r="N140" s="165" t="s">
        <v>38</v>
      </c>
      <c r="O140" s="58"/>
      <c r="P140" s="166">
        <f>O140*H140</f>
        <v>0</v>
      </c>
      <c r="Q140" s="166">
        <v>0</v>
      </c>
      <c r="R140" s="166">
        <f>Q140*H140</f>
        <v>0</v>
      </c>
      <c r="S140" s="166">
        <v>0</v>
      </c>
      <c r="T140" s="16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8" t="s">
        <v>119</v>
      </c>
      <c r="AT140" s="168" t="s">
        <v>115</v>
      </c>
      <c r="AU140" s="168" t="s">
        <v>83</v>
      </c>
      <c r="AY140" s="17" t="s">
        <v>113</v>
      </c>
      <c r="BE140" s="169">
        <f>IF(N140="základní",J140,0)</f>
        <v>0</v>
      </c>
      <c r="BF140" s="169">
        <f>IF(N140="snížená",J140,0)</f>
        <v>0</v>
      </c>
      <c r="BG140" s="169">
        <f>IF(N140="zákl. přenesená",J140,0)</f>
        <v>0</v>
      </c>
      <c r="BH140" s="169">
        <f>IF(N140="sníž. přenesená",J140,0)</f>
        <v>0</v>
      </c>
      <c r="BI140" s="169">
        <f>IF(N140="nulová",J140,0)</f>
        <v>0</v>
      </c>
      <c r="BJ140" s="17" t="s">
        <v>81</v>
      </c>
      <c r="BK140" s="169">
        <f>ROUND(I140*H140,2)</f>
        <v>0</v>
      </c>
      <c r="BL140" s="17" t="s">
        <v>119</v>
      </c>
      <c r="BM140" s="168" t="s">
        <v>149</v>
      </c>
    </row>
    <row r="141" spans="1:65" s="13" customFormat="1" ht="11.25">
      <c r="B141" s="170"/>
      <c r="D141" s="171" t="s">
        <v>126</v>
      </c>
      <c r="E141" s="172" t="s">
        <v>1</v>
      </c>
      <c r="F141" s="173" t="s">
        <v>150</v>
      </c>
      <c r="H141" s="174">
        <v>8.9280000000000008</v>
      </c>
      <c r="I141" s="175"/>
      <c r="L141" s="170"/>
      <c r="M141" s="176"/>
      <c r="N141" s="177"/>
      <c r="O141" s="177"/>
      <c r="P141" s="177"/>
      <c r="Q141" s="177"/>
      <c r="R141" s="177"/>
      <c r="S141" s="177"/>
      <c r="T141" s="178"/>
      <c r="AT141" s="172" t="s">
        <v>126</v>
      </c>
      <c r="AU141" s="172" t="s">
        <v>83</v>
      </c>
      <c r="AV141" s="13" t="s">
        <v>83</v>
      </c>
      <c r="AW141" s="13" t="s">
        <v>30</v>
      </c>
      <c r="AX141" s="13" t="s">
        <v>81</v>
      </c>
      <c r="AY141" s="172" t="s">
        <v>113</v>
      </c>
    </row>
    <row r="142" spans="1:65" s="2" customFormat="1" ht="54" customHeight="1">
      <c r="A142" s="32"/>
      <c r="B142" s="156"/>
      <c r="C142" s="157" t="s">
        <v>151</v>
      </c>
      <c r="D142" s="157" t="s">
        <v>115</v>
      </c>
      <c r="E142" s="158" t="s">
        <v>152</v>
      </c>
      <c r="F142" s="159" t="s">
        <v>153</v>
      </c>
      <c r="G142" s="160" t="s">
        <v>123</v>
      </c>
      <c r="H142" s="161">
        <v>15.183999999999999</v>
      </c>
      <c r="I142" s="162"/>
      <c r="J142" s="163">
        <f>ROUND(I142*H142,2)</f>
        <v>0</v>
      </c>
      <c r="K142" s="159" t="s">
        <v>124</v>
      </c>
      <c r="L142" s="33"/>
      <c r="M142" s="164" t="s">
        <v>1</v>
      </c>
      <c r="N142" s="165" t="s">
        <v>38</v>
      </c>
      <c r="O142" s="58"/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8" t="s">
        <v>119</v>
      </c>
      <c r="AT142" s="168" t="s">
        <v>115</v>
      </c>
      <c r="AU142" s="168" t="s">
        <v>83</v>
      </c>
      <c r="AY142" s="17" t="s">
        <v>113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7" t="s">
        <v>81</v>
      </c>
      <c r="BK142" s="169">
        <f>ROUND(I142*H142,2)</f>
        <v>0</v>
      </c>
      <c r="BL142" s="17" t="s">
        <v>119</v>
      </c>
      <c r="BM142" s="168" t="s">
        <v>154</v>
      </c>
    </row>
    <row r="143" spans="1:65" s="13" customFormat="1" ht="11.25">
      <c r="B143" s="170"/>
      <c r="D143" s="171" t="s">
        <v>126</v>
      </c>
      <c r="E143" s="172" t="s">
        <v>1</v>
      </c>
      <c r="F143" s="173" t="s">
        <v>155</v>
      </c>
      <c r="H143" s="174">
        <v>1.0920000000000001</v>
      </c>
      <c r="I143" s="175"/>
      <c r="L143" s="170"/>
      <c r="M143" s="176"/>
      <c r="N143" s="177"/>
      <c r="O143" s="177"/>
      <c r="P143" s="177"/>
      <c r="Q143" s="177"/>
      <c r="R143" s="177"/>
      <c r="S143" s="177"/>
      <c r="T143" s="178"/>
      <c r="AT143" s="172" t="s">
        <v>126</v>
      </c>
      <c r="AU143" s="172" t="s">
        <v>83</v>
      </c>
      <c r="AV143" s="13" t="s">
        <v>83</v>
      </c>
      <c r="AW143" s="13" t="s">
        <v>30</v>
      </c>
      <c r="AX143" s="13" t="s">
        <v>73</v>
      </c>
      <c r="AY143" s="172" t="s">
        <v>113</v>
      </c>
    </row>
    <row r="144" spans="1:65" s="13" customFormat="1" ht="11.25">
      <c r="B144" s="170"/>
      <c r="D144" s="171" t="s">
        <v>126</v>
      </c>
      <c r="E144" s="172" t="s">
        <v>1</v>
      </c>
      <c r="F144" s="173" t="s">
        <v>156</v>
      </c>
      <c r="H144" s="174">
        <v>2.6949999999999998</v>
      </c>
      <c r="I144" s="175"/>
      <c r="L144" s="170"/>
      <c r="M144" s="176"/>
      <c r="N144" s="177"/>
      <c r="O144" s="177"/>
      <c r="P144" s="177"/>
      <c r="Q144" s="177"/>
      <c r="R144" s="177"/>
      <c r="S144" s="177"/>
      <c r="T144" s="178"/>
      <c r="AT144" s="172" t="s">
        <v>126</v>
      </c>
      <c r="AU144" s="172" t="s">
        <v>83</v>
      </c>
      <c r="AV144" s="13" t="s">
        <v>83</v>
      </c>
      <c r="AW144" s="13" t="s">
        <v>30</v>
      </c>
      <c r="AX144" s="13" t="s">
        <v>73</v>
      </c>
      <c r="AY144" s="172" t="s">
        <v>113</v>
      </c>
    </row>
    <row r="145" spans="1:65" s="13" customFormat="1" ht="11.25">
      <c r="B145" s="170"/>
      <c r="D145" s="171" t="s">
        <v>126</v>
      </c>
      <c r="E145" s="172" t="s">
        <v>1</v>
      </c>
      <c r="F145" s="173" t="s">
        <v>157</v>
      </c>
      <c r="H145" s="174">
        <v>4.0949999999999998</v>
      </c>
      <c r="I145" s="175"/>
      <c r="L145" s="170"/>
      <c r="M145" s="176"/>
      <c r="N145" s="177"/>
      <c r="O145" s="177"/>
      <c r="P145" s="177"/>
      <c r="Q145" s="177"/>
      <c r="R145" s="177"/>
      <c r="S145" s="177"/>
      <c r="T145" s="178"/>
      <c r="AT145" s="172" t="s">
        <v>126</v>
      </c>
      <c r="AU145" s="172" t="s">
        <v>83</v>
      </c>
      <c r="AV145" s="13" t="s">
        <v>83</v>
      </c>
      <c r="AW145" s="13" t="s">
        <v>30</v>
      </c>
      <c r="AX145" s="13" t="s">
        <v>73</v>
      </c>
      <c r="AY145" s="172" t="s">
        <v>113</v>
      </c>
    </row>
    <row r="146" spans="1:65" s="13" customFormat="1" ht="11.25">
      <c r="B146" s="170"/>
      <c r="D146" s="171" t="s">
        <v>126</v>
      </c>
      <c r="E146" s="172" t="s">
        <v>1</v>
      </c>
      <c r="F146" s="173" t="s">
        <v>158</v>
      </c>
      <c r="H146" s="174">
        <v>12.541</v>
      </c>
      <c r="I146" s="175"/>
      <c r="L146" s="170"/>
      <c r="M146" s="176"/>
      <c r="N146" s="177"/>
      <c r="O146" s="177"/>
      <c r="P146" s="177"/>
      <c r="Q146" s="177"/>
      <c r="R146" s="177"/>
      <c r="S146" s="177"/>
      <c r="T146" s="178"/>
      <c r="AT146" s="172" t="s">
        <v>126</v>
      </c>
      <c r="AU146" s="172" t="s">
        <v>83</v>
      </c>
      <c r="AV146" s="13" t="s">
        <v>83</v>
      </c>
      <c r="AW146" s="13" t="s">
        <v>30</v>
      </c>
      <c r="AX146" s="13" t="s">
        <v>73</v>
      </c>
      <c r="AY146" s="172" t="s">
        <v>113</v>
      </c>
    </row>
    <row r="147" spans="1:65" s="13" customFormat="1" ht="11.25">
      <c r="B147" s="170"/>
      <c r="D147" s="171" t="s">
        <v>126</v>
      </c>
      <c r="E147" s="172" t="s">
        <v>1</v>
      </c>
      <c r="F147" s="173" t="s">
        <v>159</v>
      </c>
      <c r="H147" s="174">
        <v>-1.6859999999999999</v>
      </c>
      <c r="I147" s="175"/>
      <c r="L147" s="170"/>
      <c r="M147" s="176"/>
      <c r="N147" s="177"/>
      <c r="O147" s="177"/>
      <c r="P147" s="177"/>
      <c r="Q147" s="177"/>
      <c r="R147" s="177"/>
      <c r="S147" s="177"/>
      <c r="T147" s="178"/>
      <c r="AT147" s="172" t="s">
        <v>126</v>
      </c>
      <c r="AU147" s="172" t="s">
        <v>83</v>
      </c>
      <c r="AV147" s="13" t="s">
        <v>83</v>
      </c>
      <c r="AW147" s="13" t="s">
        <v>30</v>
      </c>
      <c r="AX147" s="13" t="s">
        <v>73</v>
      </c>
      <c r="AY147" s="172" t="s">
        <v>113</v>
      </c>
    </row>
    <row r="148" spans="1:65" s="13" customFormat="1" ht="11.25">
      <c r="B148" s="170"/>
      <c r="D148" s="171" t="s">
        <v>126</v>
      </c>
      <c r="E148" s="172" t="s">
        <v>1</v>
      </c>
      <c r="F148" s="173" t="s">
        <v>160</v>
      </c>
      <c r="H148" s="174">
        <v>-3.5529999999999999</v>
      </c>
      <c r="I148" s="175"/>
      <c r="L148" s="170"/>
      <c r="M148" s="176"/>
      <c r="N148" s="177"/>
      <c r="O148" s="177"/>
      <c r="P148" s="177"/>
      <c r="Q148" s="177"/>
      <c r="R148" s="177"/>
      <c r="S148" s="177"/>
      <c r="T148" s="178"/>
      <c r="AT148" s="172" t="s">
        <v>126</v>
      </c>
      <c r="AU148" s="172" t="s">
        <v>83</v>
      </c>
      <c r="AV148" s="13" t="s">
        <v>83</v>
      </c>
      <c r="AW148" s="13" t="s">
        <v>30</v>
      </c>
      <c r="AX148" s="13" t="s">
        <v>73</v>
      </c>
      <c r="AY148" s="172" t="s">
        <v>113</v>
      </c>
    </row>
    <row r="149" spans="1:65" s="14" customFormat="1" ht="11.25">
      <c r="B149" s="179"/>
      <c r="D149" s="171" t="s">
        <v>126</v>
      </c>
      <c r="E149" s="180" t="s">
        <v>1</v>
      </c>
      <c r="F149" s="181" t="s">
        <v>134</v>
      </c>
      <c r="H149" s="182">
        <v>15.184000000000001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126</v>
      </c>
      <c r="AU149" s="180" t="s">
        <v>83</v>
      </c>
      <c r="AV149" s="14" t="s">
        <v>119</v>
      </c>
      <c r="AW149" s="14" t="s">
        <v>30</v>
      </c>
      <c r="AX149" s="14" t="s">
        <v>81</v>
      </c>
      <c r="AY149" s="180" t="s">
        <v>113</v>
      </c>
    </row>
    <row r="150" spans="1:65" s="2" customFormat="1" ht="64.900000000000006" customHeight="1">
      <c r="A150" s="32"/>
      <c r="B150" s="156"/>
      <c r="C150" s="157" t="s">
        <v>161</v>
      </c>
      <c r="D150" s="157" t="s">
        <v>115</v>
      </c>
      <c r="E150" s="158" t="s">
        <v>162</v>
      </c>
      <c r="F150" s="159" t="s">
        <v>163</v>
      </c>
      <c r="G150" s="160" t="s">
        <v>123</v>
      </c>
      <c r="H150" s="161">
        <v>15.183999999999999</v>
      </c>
      <c r="I150" s="162"/>
      <c r="J150" s="163">
        <f>ROUND(I150*H150,2)</f>
        <v>0</v>
      </c>
      <c r="K150" s="159" t="s">
        <v>124</v>
      </c>
      <c r="L150" s="33"/>
      <c r="M150" s="164" t="s">
        <v>1</v>
      </c>
      <c r="N150" s="165" t="s">
        <v>38</v>
      </c>
      <c r="O150" s="58"/>
      <c r="P150" s="166">
        <f>O150*H150</f>
        <v>0</v>
      </c>
      <c r="Q150" s="166">
        <v>0</v>
      </c>
      <c r="R150" s="166">
        <f>Q150*H150</f>
        <v>0</v>
      </c>
      <c r="S150" s="166">
        <v>0</v>
      </c>
      <c r="T150" s="16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8" t="s">
        <v>119</v>
      </c>
      <c r="AT150" s="168" t="s">
        <v>115</v>
      </c>
      <c r="AU150" s="168" t="s">
        <v>83</v>
      </c>
      <c r="AY150" s="17" t="s">
        <v>113</v>
      </c>
      <c r="BE150" s="169">
        <f>IF(N150="základní",J150,0)</f>
        <v>0</v>
      </c>
      <c r="BF150" s="169">
        <f>IF(N150="snížená",J150,0)</f>
        <v>0</v>
      </c>
      <c r="BG150" s="169">
        <f>IF(N150="zákl. přenesená",J150,0)</f>
        <v>0</v>
      </c>
      <c r="BH150" s="169">
        <f>IF(N150="sníž. přenesená",J150,0)</f>
        <v>0</v>
      </c>
      <c r="BI150" s="169">
        <f>IF(N150="nulová",J150,0)</f>
        <v>0</v>
      </c>
      <c r="BJ150" s="17" t="s">
        <v>81</v>
      </c>
      <c r="BK150" s="169">
        <f>ROUND(I150*H150,2)</f>
        <v>0</v>
      </c>
      <c r="BL150" s="17" t="s">
        <v>119</v>
      </c>
      <c r="BM150" s="168" t="s">
        <v>164</v>
      </c>
    </row>
    <row r="151" spans="1:65" s="2" customFormat="1" ht="14.45" customHeight="1">
      <c r="A151" s="32"/>
      <c r="B151" s="156"/>
      <c r="C151" s="194" t="s">
        <v>165</v>
      </c>
      <c r="D151" s="194" t="s">
        <v>166</v>
      </c>
      <c r="E151" s="195" t="s">
        <v>167</v>
      </c>
      <c r="F151" s="196" t="s">
        <v>168</v>
      </c>
      <c r="G151" s="197" t="s">
        <v>148</v>
      </c>
      <c r="H151" s="198">
        <v>3.7440000000000002</v>
      </c>
      <c r="I151" s="199"/>
      <c r="J151" s="200">
        <f>ROUND(I151*H151,2)</f>
        <v>0</v>
      </c>
      <c r="K151" s="196" t="s">
        <v>124</v>
      </c>
      <c r="L151" s="201"/>
      <c r="M151" s="202" t="s">
        <v>1</v>
      </c>
      <c r="N151" s="203" t="s">
        <v>38</v>
      </c>
      <c r="O151" s="58"/>
      <c r="P151" s="166">
        <f>O151*H151</f>
        <v>0</v>
      </c>
      <c r="Q151" s="166">
        <v>0</v>
      </c>
      <c r="R151" s="166">
        <f>Q151*H151</f>
        <v>0</v>
      </c>
      <c r="S151" s="166">
        <v>0</v>
      </c>
      <c r="T151" s="16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8" t="s">
        <v>161</v>
      </c>
      <c r="AT151" s="168" t="s">
        <v>166</v>
      </c>
      <c r="AU151" s="168" t="s">
        <v>83</v>
      </c>
      <c r="AY151" s="17" t="s">
        <v>113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17" t="s">
        <v>81</v>
      </c>
      <c r="BK151" s="169">
        <f>ROUND(I151*H151,2)</f>
        <v>0</v>
      </c>
      <c r="BL151" s="17" t="s">
        <v>119</v>
      </c>
      <c r="BM151" s="168" t="s">
        <v>169</v>
      </c>
    </row>
    <row r="152" spans="1:65" s="15" customFormat="1" ht="11.25">
      <c r="B152" s="187"/>
      <c r="D152" s="171" t="s">
        <v>126</v>
      </c>
      <c r="E152" s="188" t="s">
        <v>1</v>
      </c>
      <c r="F152" s="189" t="s">
        <v>170</v>
      </c>
      <c r="H152" s="188" t="s">
        <v>1</v>
      </c>
      <c r="I152" s="190"/>
      <c r="L152" s="187"/>
      <c r="M152" s="191"/>
      <c r="N152" s="192"/>
      <c r="O152" s="192"/>
      <c r="P152" s="192"/>
      <c r="Q152" s="192"/>
      <c r="R152" s="192"/>
      <c r="S152" s="192"/>
      <c r="T152" s="193"/>
      <c r="AT152" s="188" t="s">
        <v>126</v>
      </c>
      <c r="AU152" s="188" t="s">
        <v>83</v>
      </c>
      <c r="AV152" s="15" t="s">
        <v>81</v>
      </c>
      <c r="AW152" s="15" t="s">
        <v>30</v>
      </c>
      <c r="AX152" s="15" t="s">
        <v>73</v>
      </c>
      <c r="AY152" s="188" t="s">
        <v>113</v>
      </c>
    </row>
    <row r="153" spans="1:65" s="13" customFormat="1" ht="11.25">
      <c r="B153" s="170"/>
      <c r="D153" s="171" t="s">
        <v>126</v>
      </c>
      <c r="E153" s="172" t="s">
        <v>1</v>
      </c>
      <c r="F153" s="173" t="s">
        <v>171</v>
      </c>
      <c r="H153" s="174">
        <v>3.7440000000000002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2" t="s">
        <v>126</v>
      </c>
      <c r="AU153" s="172" t="s">
        <v>83</v>
      </c>
      <c r="AV153" s="13" t="s">
        <v>83</v>
      </c>
      <c r="AW153" s="13" t="s">
        <v>30</v>
      </c>
      <c r="AX153" s="13" t="s">
        <v>81</v>
      </c>
      <c r="AY153" s="172" t="s">
        <v>113</v>
      </c>
    </row>
    <row r="154" spans="1:65" s="12" customFormat="1" ht="22.9" customHeight="1">
      <c r="B154" s="143"/>
      <c r="D154" s="144" t="s">
        <v>72</v>
      </c>
      <c r="E154" s="154" t="s">
        <v>119</v>
      </c>
      <c r="F154" s="154" t="s">
        <v>172</v>
      </c>
      <c r="I154" s="146"/>
      <c r="J154" s="155">
        <f>BK154</f>
        <v>0</v>
      </c>
      <c r="L154" s="143"/>
      <c r="M154" s="148"/>
      <c r="N154" s="149"/>
      <c r="O154" s="149"/>
      <c r="P154" s="150">
        <f>SUM(P155:P156)</f>
        <v>0</v>
      </c>
      <c r="Q154" s="149"/>
      <c r="R154" s="150">
        <f>SUM(R155:R156)</f>
        <v>3.1727120599999998</v>
      </c>
      <c r="S154" s="149"/>
      <c r="T154" s="151">
        <f>SUM(T155:T156)</f>
        <v>0</v>
      </c>
      <c r="AR154" s="144" t="s">
        <v>81</v>
      </c>
      <c r="AT154" s="152" t="s">
        <v>72</v>
      </c>
      <c r="AU154" s="152" t="s">
        <v>81</v>
      </c>
      <c r="AY154" s="144" t="s">
        <v>113</v>
      </c>
      <c r="BK154" s="153">
        <f>SUM(BK155:BK156)</f>
        <v>0</v>
      </c>
    </row>
    <row r="155" spans="1:65" s="2" customFormat="1" ht="14.45" customHeight="1">
      <c r="A155" s="32"/>
      <c r="B155" s="156"/>
      <c r="C155" s="157" t="s">
        <v>173</v>
      </c>
      <c r="D155" s="157" t="s">
        <v>115</v>
      </c>
      <c r="E155" s="158" t="s">
        <v>174</v>
      </c>
      <c r="F155" s="159" t="s">
        <v>175</v>
      </c>
      <c r="G155" s="160" t="s">
        <v>123</v>
      </c>
      <c r="H155" s="161">
        <v>1.6779999999999999</v>
      </c>
      <c r="I155" s="162"/>
      <c r="J155" s="163">
        <f>ROUND(I155*H155,2)</f>
        <v>0</v>
      </c>
      <c r="K155" s="159" t="s">
        <v>1</v>
      </c>
      <c r="L155" s="33"/>
      <c r="M155" s="164" t="s">
        <v>1</v>
      </c>
      <c r="N155" s="165" t="s">
        <v>38</v>
      </c>
      <c r="O155" s="58"/>
      <c r="P155" s="166">
        <f>O155*H155</f>
        <v>0</v>
      </c>
      <c r="Q155" s="166">
        <v>1.8907700000000001</v>
      </c>
      <c r="R155" s="166">
        <f>Q155*H155</f>
        <v>3.1727120599999998</v>
      </c>
      <c r="S155" s="166">
        <v>0</v>
      </c>
      <c r="T155" s="16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8" t="s">
        <v>119</v>
      </c>
      <c r="AT155" s="168" t="s">
        <v>115</v>
      </c>
      <c r="AU155" s="168" t="s">
        <v>83</v>
      </c>
      <c r="AY155" s="17" t="s">
        <v>113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7" t="s">
        <v>81</v>
      </c>
      <c r="BK155" s="169">
        <f>ROUND(I155*H155,2)</f>
        <v>0</v>
      </c>
      <c r="BL155" s="17" t="s">
        <v>119</v>
      </c>
      <c r="BM155" s="168" t="s">
        <v>176</v>
      </c>
    </row>
    <row r="156" spans="1:65" s="13" customFormat="1" ht="11.25">
      <c r="B156" s="170"/>
      <c r="D156" s="171" t="s">
        <v>126</v>
      </c>
      <c r="E156" s="172" t="s">
        <v>1</v>
      </c>
      <c r="F156" s="173" t="s">
        <v>177</v>
      </c>
      <c r="H156" s="174">
        <v>1.6779999999999999</v>
      </c>
      <c r="I156" s="175"/>
      <c r="L156" s="170"/>
      <c r="M156" s="176"/>
      <c r="N156" s="177"/>
      <c r="O156" s="177"/>
      <c r="P156" s="177"/>
      <c r="Q156" s="177"/>
      <c r="R156" s="177"/>
      <c r="S156" s="177"/>
      <c r="T156" s="178"/>
      <c r="AT156" s="172" t="s">
        <v>126</v>
      </c>
      <c r="AU156" s="172" t="s">
        <v>83</v>
      </c>
      <c r="AV156" s="13" t="s">
        <v>83</v>
      </c>
      <c r="AW156" s="13" t="s">
        <v>30</v>
      </c>
      <c r="AX156" s="13" t="s">
        <v>81</v>
      </c>
      <c r="AY156" s="172" t="s">
        <v>113</v>
      </c>
    </row>
    <row r="157" spans="1:65" s="12" customFormat="1" ht="22.9" customHeight="1">
      <c r="B157" s="143"/>
      <c r="D157" s="144" t="s">
        <v>72</v>
      </c>
      <c r="E157" s="154" t="s">
        <v>161</v>
      </c>
      <c r="F157" s="154" t="s">
        <v>178</v>
      </c>
      <c r="I157" s="146"/>
      <c r="J157" s="155">
        <f>BK157</f>
        <v>0</v>
      </c>
      <c r="L157" s="143"/>
      <c r="M157" s="148"/>
      <c r="N157" s="149"/>
      <c r="O157" s="149"/>
      <c r="P157" s="150">
        <f>SUM(P158:P161)</f>
        <v>0</v>
      </c>
      <c r="Q157" s="149"/>
      <c r="R157" s="150">
        <f>SUM(R158:R161)</f>
        <v>2.4978032799999998</v>
      </c>
      <c r="S157" s="149"/>
      <c r="T157" s="151">
        <f>SUM(T158:T161)</f>
        <v>0</v>
      </c>
      <c r="AR157" s="144" t="s">
        <v>81</v>
      </c>
      <c r="AT157" s="152" t="s">
        <v>72</v>
      </c>
      <c r="AU157" s="152" t="s">
        <v>81</v>
      </c>
      <c r="AY157" s="144" t="s">
        <v>113</v>
      </c>
      <c r="BK157" s="153">
        <f>SUM(BK158:BK161)</f>
        <v>0</v>
      </c>
    </row>
    <row r="158" spans="1:65" s="2" customFormat="1" ht="32.450000000000003" customHeight="1">
      <c r="A158" s="32"/>
      <c r="B158" s="156"/>
      <c r="C158" s="157" t="s">
        <v>179</v>
      </c>
      <c r="D158" s="157" t="s">
        <v>115</v>
      </c>
      <c r="E158" s="158" t="s">
        <v>180</v>
      </c>
      <c r="F158" s="159" t="s">
        <v>181</v>
      </c>
      <c r="G158" s="160" t="s">
        <v>182</v>
      </c>
      <c r="H158" s="161">
        <v>2</v>
      </c>
      <c r="I158" s="162"/>
      <c r="J158" s="163">
        <f>ROUND(I158*H158,2)</f>
        <v>0</v>
      </c>
      <c r="K158" s="159" t="s">
        <v>1</v>
      </c>
      <c r="L158" s="33"/>
      <c r="M158" s="164" t="s">
        <v>1</v>
      </c>
      <c r="N158" s="165" t="s">
        <v>38</v>
      </c>
      <c r="O158" s="58"/>
      <c r="P158" s="166">
        <f>O158*H158</f>
        <v>0</v>
      </c>
      <c r="Q158" s="166">
        <v>1.9400000000000001E-3</v>
      </c>
      <c r="R158" s="166">
        <f>Q158*H158</f>
        <v>3.8800000000000002E-3</v>
      </c>
      <c r="S158" s="166">
        <v>0</v>
      </c>
      <c r="T158" s="167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8" t="s">
        <v>119</v>
      </c>
      <c r="AT158" s="168" t="s">
        <v>115</v>
      </c>
      <c r="AU158" s="168" t="s">
        <v>83</v>
      </c>
      <c r="AY158" s="17" t="s">
        <v>113</v>
      </c>
      <c r="BE158" s="169">
        <f>IF(N158="základní",J158,0)</f>
        <v>0</v>
      </c>
      <c r="BF158" s="169">
        <f>IF(N158="snížená",J158,0)</f>
        <v>0</v>
      </c>
      <c r="BG158" s="169">
        <f>IF(N158="zákl. přenesená",J158,0)</f>
        <v>0</v>
      </c>
      <c r="BH158" s="169">
        <f>IF(N158="sníž. přenesená",J158,0)</f>
        <v>0</v>
      </c>
      <c r="BI158" s="169">
        <f>IF(N158="nulová",J158,0)</f>
        <v>0</v>
      </c>
      <c r="BJ158" s="17" t="s">
        <v>81</v>
      </c>
      <c r="BK158" s="169">
        <f>ROUND(I158*H158,2)</f>
        <v>0</v>
      </c>
      <c r="BL158" s="17" t="s">
        <v>119</v>
      </c>
      <c r="BM158" s="168" t="s">
        <v>183</v>
      </c>
    </row>
    <row r="159" spans="1:65" s="2" customFormat="1" ht="14.45" customHeight="1">
      <c r="A159" s="32"/>
      <c r="B159" s="156"/>
      <c r="C159" s="194" t="s">
        <v>184</v>
      </c>
      <c r="D159" s="194" t="s">
        <v>166</v>
      </c>
      <c r="E159" s="195" t="s">
        <v>185</v>
      </c>
      <c r="F159" s="196" t="s">
        <v>186</v>
      </c>
      <c r="G159" s="197" t="s">
        <v>182</v>
      </c>
      <c r="H159" s="198">
        <v>2</v>
      </c>
      <c r="I159" s="199"/>
      <c r="J159" s="200">
        <f>ROUND(I159*H159,2)</f>
        <v>0</v>
      </c>
      <c r="K159" s="196" t="s">
        <v>1</v>
      </c>
      <c r="L159" s="201"/>
      <c r="M159" s="202" t="s">
        <v>1</v>
      </c>
      <c r="N159" s="203" t="s">
        <v>38</v>
      </c>
      <c r="O159" s="58"/>
      <c r="P159" s="166">
        <f>O159*H159</f>
        <v>0</v>
      </c>
      <c r="Q159" s="166">
        <v>1.4999999999999999E-2</v>
      </c>
      <c r="R159" s="166">
        <f>Q159*H159</f>
        <v>0.03</v>
      </c>
      <c r="S159" s="166">
        <v>0</v>
      </c>
      <c r="T159" s="167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8" t="s">
        <v>161</v>
      </c>
      <c r="AT159" s="168" t="s">
        <v>166</v>
      </c>
      <c r="AU159" s="168" t="s">
        <v>83</v>
      </c>
      <c r="AY159" s="17" t="s">
        <v>113</v>
      </c>
      <c r="BE159" s="169">
        <f>IF(N159="základní",J159,0)</f>
        <v>0</v>
      </c>
      <c r="BF159" s="169">
        <f>IF(N159="snížená",J159,0)</f>
        <v>0</v>
      </c>
      <c r="BG159" s="169">
        <f>IF(N159="zákl. přenesená",J159,0)</f>
        <v>0</v>
      </c>
      <c r="BH159" s="169">
        <f>IF(N159="sníž. přenesená",J159,0)</f>
        <v>0</v>
      </c>
      <c r="BI159" s="169">
        <f>IF(N159="nulová",J159,0)</f>
        <v>0</v>
      </c>
      <c r="BJ159" s="17" t="s">
        <v>81</v>
      </c>
      <c r="BK159" s="169">
        <f>ROUND(I159*H159,2)</f>
        <v>0</v>
      </c>
      <c r="BL159" s="17" t="s">
        <v>119</v>
      </c>
      <c r="BM159" s="168" t="s">
        <v>187</v>
      </c>
    </row>
    <row r="160" spans="1:65" s="2" customFormat="1" ht="32.450000000000003" customHeight="1">
      <c r="A160" s="32"/>
      <c r="B160" s="156"/>
      <c r="C160" s="157" t="s">
        <v>188</v>
      </c>
      <c r="D160" s="157" t="s">
        <v>115</v>
      </c>
      <c r="E160" s="158" t="s">
        <v>189</v>
      </c>
      <c r="F160" s="159" t="s">
        <v>190</v>
      </c>
      <c r="G160" s="160" t="s">
        <v>123</v>
      </c>
      <c r="H160" s="161">
        <v>1.0920000000000001</v>
      </c>
      <c r="I160" s="162"/>
      <c r="J160" s="163">
        <f>ROUND(I160*H160,2)</f>
        <v>0</v>
      </c>
      <c r="K160" s="159" t="s">
        <v>124</v>
      </c>
      <c r="L160" s="33"/>
      <c r="M160" s="164" t="s">
        <v>1</v>
      </c>
      <c r="N160" s="165" t="s">
        <v>38</v>
      </c>
      <c r="O160" s="58"/>
      <c r="P160" s="166">
        <f>O160*H160</f>
        <v>0</v>
      </c>
      <c r="Q160" s="166">
        <v>2.2563399999999998</v>
      </c>
      <c r="R160" s="166">
        <f>Q160*H160</f>
        <v>2.4639232799999999</v>
      </c>
      <c r="S160" s="166">
        <v>0</v>
      </c>
      <c r="T160" s="16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8" t="s">
        <v>119</v>
      </c>
      <c r="AT160" s="168" t="s">
        <v>115</v>
      </c>
      <c r="AU160" s="168" t="s">
        <v>83</v>
      </c>
      <c r="AY160" s="17" t="s">
        <v>113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17" t="s">
        <v>81</v>
      </c>
      <c r="BK160" s="169">
        <f>ROUND(I160*H160,2)</f>
        <v>0</v>
      </c>
      <c r="BL160" s="17" t="s">
        <v>119</v>
      </c>
      <c r="BM160" s="168" t="s">
        <v>191</v>
      </c>
    </row>
    <row r="161" spans="1:65" s="13" customFormat="1" ht="11.25">
      <c r="B161" s="170"/>
      <c r="D161" s="171" t="s">
        <v>126</v>
      </c>
      <c r="E161" s="172" t="s">
        <v>1</v>
      </c>
      <c r="F161" s="173" t="s">
        <v>192</v>
      </c>
      <c r="H161" s="174">
        <v>1.0920000000000001</v>
      </c>
      <c r="I161" s="175"/>
      <c r="L161" s="170"/>
      <c r="M161" s="176"/>
      <c r="N161" s="177"/>
      <c r="O161" s="177"/>
      <c r="P161" s="177"/>
      <c r="Q161" s="177"/>
      <c r="R161" s="177"/>
      <c r="S161" s="177"/>
      <c r="T161" s="178"/>
      <c r="AT161" s="172" t="s">
        <v>126</v>
      </c>
      <c r="AU161" s="172" t="s">
        <v>83</v>
      </c>
      <c r="AV161" s="13" t="s">
        <v>83</v>
      </c>
      <c r="AW161" s="13" t="s">
        <v>30</v>
      </c>
      <c r="AX161" s="13" t="s">
        <v>81</v>
      </c>
      <c r="AY161" s="172" t="s">
        <v>113</v>
      </c>
    </row>
    <row r="162" spans="1:65" s="12" customFormat="1" ht="22.9" customHeight="1">
      <c r="B162" s="143"/>
      <c r="D162" s="144" t="s">
        <v>72</v>
      </c>
      <c r="E162" s="154" t="s">
        <v>165</v>
      </c>
      <c r="F162" s="154" t="s">
        <v>193</v>
      </c>
      <c r="I162" s="146"/>
      <c r="J162" s="155">
        <f>BK162</f>
        <v>0</v>
      </c>
      <c r="L162" s="143"/>
      <c r="M162" s="148"/>
      <c r="N162" s="149"/>
      <c r="O162" s="149"/>
      <c r="P162" s="150">
        <f>SUM(P163:P164)</f>
        <v>0</v>
      </c>
      <c r="Q162" s="149"/>
      <c r="R162" s="150">
        <f>SUM(R163:R164)</f>
        <v>0.24</v>
      </c>
      <c r="S162" s="149"/>
      <c r="T162" s="151">
        <f>SUM(T163:T164)</f>
        <v>0</v>
      </c>
      <c r="AR162" s="144" t="s">
        <v>81</v>
      </c>
      <c r="AT162" s="152" t="s">
        <v>72</v>
      </c>
      <c r="AU162" s="152" t="s">
        <v>81</v>
      </c>
      <c r="AY162" s="144" t="s">
        <v>113</v>
      </c>
      <c r="BK162" s="153">
        <f>SUM(BK163:BK164)</f>
        <v>0</v>
      </c>
    </row>
    <row r="163" spans="1:65" s="2" customFormat="1" ht="14.45" customHeight="1">
      <c r="A163" s="32"/>
      <c r="B163" s="156"/>
      <c r="C163" s="157" t="s">
        <v>194</v>
      </c>
      <c r="D163" s="157" t="s">
        <v>115</v>
      </c>
      <c r="E163" s="158" t="s">
        <v>195</v>
      </c>
      <c r="F163" s="159" t="s">
        <v>196</v>
      </c>
      <c r="G163" s="160" t="s">
        <v>197</v>
      </c>
      <c r="H163" s="161">
        <v>24</v>
      </c>
      <c r="I163" s="162"/>
      <c r="J163" s="163">
        <f>ROUND(I163*H163,2)</f>
        <v>0</v>
      </c>
      <c r="K163" s="159" t="s">
        <v>1</v>
      </c>
      <c r="L163" s="33"/>
      <c r="M163" s="164" t="s">
        <v>1</v>
      </c>
      <c r="N163" s="165" t="s">
        <v>38</v>
      </c>
      <c r="O163" s="58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8" t="s">
        <v>119</v>
      </c>
      <c r="AT163" s="168" t="s">
        <v>115</v>
      </c>
      <c r="AU163" s="168" t="s">
        <v>83</v>
      </c>
      <c r="AY163" s="17" t="s">
        <v>113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7" t="s">
        <v>81</v>
      </c>
      <c r="BK163" s="169">
        <f>ROUND(I163*H163,2)</f>
        <v>0</v>
      </c>
      <c r="BL163" s="17" t="s">
        <v>119</v>
      </c>
      <c r="BM163" s="168" t="s">
        <v>198</v>
      </c>
    </row>
    <row r="164" spans="1:65" s="2" customFormat="1" ht="32.450000000000003" customHeight="1">
      <c r="A164" s="32"/>
      <c r="B164" s="156"/>
      <c r="C164" s="194" t="s">
        <v>8</v>
      </c>
      <c r="D164" s="194" t="s">
        <v>166</v>
      </c>
      <c r="E164" s="195" t="s">
        <v>199</v>
      </c>
      <c r="F164" s="196" t="s">
        <v>200</v>
      </c>
      <c r="G164" s="197" t="s">
        <v>197</v>
      </c>
      <c r="H164" s="198">
        <v>24</v>
      </c>
      <c r="I164" s="199"/>
      <c r="J164" s="200">
        <f>ROUND(I164*H164,2)</f>
        <v>0</v>
      </c>
      <c r="K164" s="196" t="s">
        <v>1</v>
      </c>
      <c r="L164" s="201"/>
      <c r="M164" s="202" t="s">
        <v>1</v>
      </c>
      <c r="N164" s="203" t="s">
        <v>38</v>
      </c>
      <c r="O164" s="58"/>
      <c r="P164" s="166">
        <f>O164*H164</f>
        <v>0</v>
      </c>
      <c r="Q164" s="166">
        <v>0.01</v>
      </c>
      <c r="R164" s="166">
        <f>Q164*H164</f>
        <v>0.24</v>
      </c>
      <c r="S164" s="166">
        <v>0</v>
      </c>
      <c r="T164" s="167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8" t="s">
        <v>161</v>
      </c>
      <c r="AT164" s="168" t="s">
        <v>166</v>
      </c>
      <c r="AU164" s="168" t="s">
        <v>83</v>
      </c>
      <c r="AY164" s="17" t="s">
        <v>113</v>
      </c>
      <c r="BE164" s="169">
        <f>IF(N164="základní",J164,0)</f>
        <v>0</v>
      </c>
      <c r="BF164" s="169">
        <f>IF(N164="snížená",J164,0)</f>
        <v>0</v>
      </c>
      <c r="BG164" s="169">
        <f>IF(N164="zákl. přenesená",J164,0)</f>
        <v>0</v>
      </c>
      <c r="BH164" s="169">
        <f>IF(N164="sníž. přenesená",J164,0)</f>
        <v>0</v>
      </c>
      <c r="BI164" s="169">
        <f>IF(N164="nulová",J164,0)</f>
        <v>0</v>
      </c>
      <c r="BJ164" s="17" t="s">
        <v>81</v>
      </c>
      <c r="BK164" s="169">
        <f>ROUND(I164*H164,2)</f>
        <v>0</v>
      </c>
      <c r="BL164" s="17" t="s">
        <v>119</v>
      </c>
      <c r="BM164" s="168" t="s">
        <v>201</v>
      </c>
    </row>
    <row r="165" spans="1:65" s="12" customFormat="1" ht="22.9" customHeight="1">
      <c r="B165" s="143"/>
      <c r="D165" s="144" t="s">
        <v>72</v>
      </c>
      <c r="E165" s="154" t="s">
        <v>202</v>
      </c>
      <c r="F165" s="154" t="s">
        <v>203</v>
      </c>
      <c r="I165" s="146"/>
      <c r="J165" s="155">
        <f>BK165</f>
        <v>0</v>
      </c>
      <c r="L165" s="143"/>
      <c r="M165" s="148"/>
      <c r="N165" s="149"/>
      <c r="O165" s="149"/>
      <c r="P165" s="150">
        <f>P166</f>
        <v>0</v>
      </c>
      <c r="Q165" s="149"/>
      <c r="R165" s="150">
        <f>R166</f>
        <v>0</v>
      </c>
      <c r="S165" s="149"/>
      <c r="T165" s="151">
        <f>T166</f>
        <v>0</v>
      </c>
      <c r="AR165" s="144" t="s">
        <v>81</v>
      </c>
      <c r="AT165" s="152" t="s">
        <v>72</v>
      </c>
      <c r="AU165" s="152" t="s">
        <v>81</v>
      </c>
      <c r="AY165" s="144" t="s">
        <v>113</v>
      </c>
      <c r="BK165" s="153">
        <f>BK166</f>
        <v>0</v>
      </c>
    </row>
    <row r="166" spans="1:65" s="2" customFormat="1" ht="43.15" customHeight="1">
      <c r="A166" s="32"/>
      <c r="B166" s="156"/>
      <c r="C166" s="157" t="s">
        <v>204</v>
      </c>
      <c r="D166" s="157" t="s">
        <v>115</v>
      </c>
      <c r="E166" s="158" t="s">
        <v>205</v>
      </c>
      <c r="F166" s="159" t="s">
        <v>206</v>
      </c>
      <c r="G166" s="160" t="s">
        <v>148</v>
      </c>
      <c r="H166" s="161">
        <v>5.9109999999999996</v>
      </c>
      <c r="I166" s="162"/>
      <c r="J166" s="163">
        <f>ROUND(I166*H166,2)</f>
        <v>0</v>
      </c>
      <c r="K166" s="159" t="s">
        <v>124</v>
      </c>
      <c r="L166" s="33"/>
      <c r="M166" s="204" t="s">
        <v>1</v>
      </c>
      <c r="N166" s="205" t="s">
        <v>38</v>
      </c>
      <c r="O166" s="206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8" t="s">
        <v>119</v>
      </c>
      <c r="AT166" s="168" t="s">
        <v>115</v>
      </c>
      <c r="AU166" s="168" t="s">
        <v>83</v>
      </c>
      <c r="AY166" s="17" t="s">
        <v>113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17" t="s">
        <v>81</v>
      </c>
      <c r="BK166" s="169">
        <f>ROUND(I166*H166,2)</f>
        <v>0</v>
      </c>
      <c r="BL166" s="17" t="s">
        <v>119</v>
      </c>
      <c r="BM166" s="168" t="s">
        <v>207</v>
      </c>
    </row>
    <row r="167" spans="1:65" s="2" customFormat="1" ht="6.95" customHeight="1">
      <c r="A167" s="32"/>
      <c r="B167" s="47"/>
      <c r="C167" s="48"/>
      <c r="D167" s="48"/>
      <c r="E167" s="48"/>
      <c r="F167" s="48"/>
      <c r="G167" s="48"/>
      <c r="H167" s="48"/>
      <c r="I167" s="116"/>
      <c r="J167" s="48"/>
      <c r="K167" s="48"/>
      <c r="L167" s="33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autoFilter ref="C121:K16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Multikanál</vt:lpstr>
      <vt:lpstr>'01 - Multikanál'!Názvy_tisku</vt:lpstr>
      <vt:lpstr>'Rekapitulace stavby'!Názvy_tisku</vt:lpstr>
      <vt:lpstr>'01 - Multikanál'!Oblast_tisku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Lovichová Emilie</cp:lastModifiedBy>
  <dcterms:created xsi:type="dcterms:W3CDTF">2019-07-12T07:59:22Z</dcterms:created>
  <dcterms:modified xsi:type="dcterms:W3CDTF">2019-09-04T14:52:24Z</dcterms:modified>
</cp:coreProperties>
</file>